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лерия Юрьевна\Desktop\Юли на сайт\"/>
    </mc:Choice>
  </mc:AlternateContent>
  <bookViews>
    <workbookView xWindow="120" yWindow="120" windowWidth="17112" windowHeight="8700"/>
  </bookViews>
  <sheets>
    <sheet name="12-18 лет 70 10 дней  " sheetId="8" r:id="rId1"/>
    <sheet name="12-18 лет 70  12 дней" sheetId="9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G214" i="9" l="1"/>
  <c r="F214" i="9"/>
  <c r="E214" i="9"/>
  <c r="D214" i="9"/>
  <c r="C214" i="9"/>
  <c r="G206" i="9"/>
  <c r="F206" i="9"/>
  <c r="F215" i="9" s="1"/>
  <c r="E206" i="9"/>
  <c r="D206" i="9"/>
  <c r="D215" i="9" s="1"/>
  <c r="C206" i="9"/>
  <c r="C215" i="9" s="1"/>
  <c r="G200" i="9"/>
  <c r="F200" i="9"/>
  <c r="E200" i="9"/>
  <c r="D200" i="9"/>
  <c r="C200" i="9"/>
  <c r="C197" i="9"/>
  <c r="G193" i="9"/>
  <c r="F193" i="9"/>
  <c r="E193" i="9"/>
  <c r="D193" i="9"/>
  <c r="G192" i="9"/>
  <c r="F192" i="9"/>
  <c r="F197" i="9" s="1"/>
  <c r="F201" i="9" s="1"/>
  <c r="E192" i="9"/>
  <c r="E197" i="9" s="1"/>
  <c r="D192" i="9"/>
  <c r="D197" i="9" s="1"/>
  <c r="D201" i="9" s="1"/>
  <c r="G189" i="9"/>
  <c r="F189" i="9"/>
  <c r="E189" i="9"/>
  <c r="E201" i="9" s="1"/>
  <c r="D189" i="9"/>
  <c r="C189" i="9"/>
  <c r="G183" i="9"/>
  <c r="F183" i="9"/>
  <c r="E183" i="9"/>
  <c r="D183" i="9"/>
  <c r="C183" i="9"/>
  <c r="D180" i="9"/>
  <c r="C180" i="9"/>
  <c r="G176" i="9"/>
  <c r="F176" i="9"/>
  <c r="E176" i="9"/>
  <c r="E180" i="9" s="1"/>
  <c r="G175" i="9"/>
  <c r="G174" i="9"/>
  <c r="F174" i="9"/>
  <c r="F180" i="9" s="1"/>
  <c r="F184" i="9" s="1"/>
  <c r="G172" i="9"/>
  <c r="F172" i="9"/>
  <c r="E172" i="9"/>
  <c r="D172" i="9"/>
  <c r="C172" i="9"/>
  <c r="G166" i="9"/>
  <c r="F166" i="9"/>
  <c r="E166" i="9"/>
  <c r="D166" i="9"/>
  <c r="C166" i="9"/>
  <c r="F163" i="9"/>
  <c r="D163" i="9"/>
  <c r="C163" i="9"/>
  <c r="E159" i="9"/>
  <c r="G158" i="9"/>
  <c r="G163" i="9" s="1"/>
  <c r="E158" i="9"/>
  <c r="D155" i="9"/>
  <c r="D167" i="9" s="1"/>
  <c r="C155" i="9"/>
  <c r="G152" i="9"/>
  <c r="G155" i="9" s="1"/>
  <c r="F152" i="9"/>
  <c r="F155" i="9" s="1"/>
  <c r="F167" i="9" s="1"/>
  <c r="E152" i="9"/>
  <c r="E155" i="9" s="1"/>
  <c r="D152" i="9"/>
  <c r="G149" i="9"/>
  <c r="F149" i="9"/>
  <c r="E149" i="9"/>
  <c r="D149" i="9"/>
  <c r="C149" i="9"/>
  <c r="G146" i="9"/>
  <c r="C146" i="9"/>
  <c r="G142" i="9"/>
  <c r="F142" i="9"/>
  <c r="E142" i="9"/>
  <c r="D142" i="9"/>
  <c r="D146" i="9" s="1"/>
  <c r="G141" i="9"/>
  <c r="F141" i="9"/>
  <c r="F146" i="9" s="1"/>
  <c r="E141" i="9"/>
  <c r="E146" i="9" s="1"/>
  <c r="G139" i="9"/>
  <c r="F139" i="9"/>
  <c r="E139" i="9"/>
  <c r="C139" i="9"/>
  <c r="C150" i="9" s="1"/>
  <c r="D136" i="9"/>
  <c r="D139" i="9" s="1"/>
  <c r="D150" i="9" s="1"/>
  <c r="G133" i="9"/>
  <c r="F133" i="9"/>
  <c r="E133" i="9"/>
  <c r="D133" i="9"/>
  <c r="C133" i="9"/>
  <c r="C130" i="9"/>
  <c r="C134" i="9" s="1"/>
  <c r="G126" i="9"/>
  <c r="F126" i="9"/>
  <c r="E126" i="9"/>
  <c r="G125" i="9"/>
  <c r="G130" i="9" s="1"/>
  <c r="G134" i="9" s="1"/>
  <c r="G124" i="9"/>
  <c r="F124" i="9"/>
  <c r="F130" i="9" s="1"/>
  <c r="E124" i="9"/>
  <c r="E130" i="9" s="1"/>
  <c r="E134" i="9" s="1"/>
  <c r="D124" i="9"/>
  <c r="D130" i="9" s="1"/>
  <c r="G122" i="9"/>
  <c r="F122" i="9"/>
  <c r="E122" i="9"/>
  <c r="D122" i="9"/>
  <c r="D134" i="9" s="1"/>
  <c r="C122" i="9"/>
  <c r="G113" i="9"/>
  <c r="F113" i="9"/>
  <c r="E113" i="9"/>
  <c r="D113" i="9"/>
  <c r="C113" i="9"/>
  <c r="G105" i="9"/>
  <c r="G114" i="9" s="1"/>
  <c r="F105" i="9"/>
  <c r="F114" i="9" s="1"/>
  <c r="E105" i="9"/>
  <c r="D105" i="9"/>
  <c r="D114" i="9" s="1"/>
  <c r="C105" i="9"/>
  <c r="G97" i="9"/>
  <c r="F97" i="9"/>
  <c r="E97" i="9"/>
  <c r="D97" i="9"/>
  <c r="C97" i="9"/>
  <c r="E94" i="9"/>
  <c r="D94" i="9"/>
  <c r="C94" i="9"/>
  <c r="G90" i="9"/>
  <c r="F90" i="9"/>
  <c r="G89" i="9"/>
  <c r="G94" i="9" s="1"/>
  <c r="F89" i="9"/>
  <c r="F94" i="9" s="1"/>
  <c r="F98" i="9" s="1"/>
  <c r="G87" i="9"/>
  <c r="F87" i="9"/>
  <c r="E87" i="9"/>
  <c r="D87" i="9"/>
  <c r="C87" i="9"/>
  <c r="G81" i="9"/>
  <c r="F81" i="9"/>
  <c r="E81" i="9"/>
  <c r="D81" i="9"/>
  <c r="C81" i="9"/>
  <c r="C78" i="9"/>
  <c r="G74" i="9"/>
  <c r="F74" i="9"/>
  <c r="E74" i="9"/>
  <c r="E78" i="9" s="1"/>
  <c r="D74" i="9"/>
  <c r="D78" i="9" s="1"/>
  <c r="G73" i="9"/>
  <c r="G72" i="9"/>
  <c r="G78" i="9" s="1"/>
  <c r="F72" i="9"/>
  <c r="G70" i="9"/>
  <c r="G82" i="9" s="1"/>
  <c r="F70" i="9"/>
  <c r="E70" i="9"/>
  <c r="D70" i="9"/>
  <c r="C70" i="9"/>
  <c r="C82" i="9" s="1"/>
  <c r="G64" i="9"/>
  <c r="F64" i="9"/>
  <c r="E64" i="9"/>
  <c r="D64" i="9"/>
  <c r="C64" i="9"/>
  <c r="C61" i="9"/>
  <c r="G57" i="9"/>
  <c r="F57" i="9"/>
  <c r="E57" i="9"/>
  <c r="D57" i="9"/>
  <c r="D61" i="9" s="1"/>
  <c r="G56" i="9"/>
  <c r="F56" i="9"/>
  <c r="F61" i="9" s="1"/>
  <c r="E56" i="9"/>
  <c r="E61" i="9" s="1"/>
  <c r="E65" i="9" s="1"/>
  <c r="G55" i="9"/>
  <c r="G53" i="9"/>
  <c r="F53" i="9"/>
  <c r="E53" i="9"/>
  <c r="D53" i="9"/>
  <c r="C53" i="9"/>
  <c r="G47" i="9"/>
  <c r="F47" i="9"/>
  <c r="E47" i="9"/>
  <c r="D47" i="9"/>
  <c r="C47" i="9"/>
  <c r="G44" i="9"/>
  <c r="F44" i="9"/>
  <c r="E44" i="9"/>
  <c r="E48" i="9" s="1"/>
  <c r="D44" i="9"/>
  <c r="C44" i="9"/>
  <c r="C48" i="9" s="1"/>
  <c r="G36" i="9"/>
  <c r="F36" i="9"/>
  <c r="F48" i="9" s="1"/>
  <c r="E36" i="9"/>
  <c r="D36" i="9"/>
  <c r="C36" i="9"/>
  <c r="G30" i="9"/>
  <c r="F30" i="9"/>
  <c r="E30" i="9"/>
  <c r="D30" i="9"/>
  <c r="C30" i="9"/>
  <c r="C27" i="9"/>
  <c r="G23" i="9"/>
  <c r="F23" i="9"/>
  <c r="E23" i="9"/>
  <c r="G22" i="9"/>
  <c r="G21" i="9"/>
  <c r="F21" i="9"/>
  <c r="F27" i="9" s="1"/>
  <c r="E21" i="9"/>
  <c r="E27" i="9" s="1"/>
  <c r="E31" i="9" s="1"/>
  <c r="D21" i="9"/>
  <c r="D27" i="9" s="1"/>
  <c r="G19" i="9"/>
  <c r="F19" i="9"/>
  <c r="E19" i="9"/>
  <c r="D19" i="9"/>
  <c r="C19" i="9"/>
  <c r="G61" i="9" l="1"/>
  <c r="G65" i="9" s="1"/>
  <c r="C65" i="9"/>
  <c r="D82" i="9"/>
  <c r="C184" i="9"/>
  <c r="D31" i="9"/>
  <c r="G27" i="9"/>
  <c r="G31" i="9" s="1"/>
  <c r="F134" i="9"/>
  <c r="C98" i="9"/>
  <c r="C167" i="9"/>
  <c r="E184" i="9"/>
  <c r="E215" i="9"/>
  <c r="D65" i="9"/>
  <c r="F78" i="9"/>
  <c r="F82" i="9" s="1"/>
  <c r="E98" i="9"/>
  <c r="D98" i="9"/>
  <c r="C114" i="9"/>
  <c r="E150" i="9"/>
  <c r="D184" i="9"/>
  <c r="G215" i="9"/>
  <c r="F31" i="9"/>
  <c r="C201" i="9"/>
  <c r="G197" i="9"/>
  <c r="G201" i="9" s="1"/>
  <c r="C31" i="9"/>
  <c r="D48" i="9"/>
  <c r="G48" i="9"/>
  <c r="E163" i="9"/>
  <c r="E167" i="9" s="1"/>
  <c r="F65" i="9"/>
  <c r="G98" i="9"/>
  <c r="E114" i="9"/>
  <c r="G150" i="9"/>
  <c r="G180" i="9"/>
  <c r="G184" i="9" s="1"/>
  <c r="C216" i="9"/>
  <c r="C217" i="9" s="1"/>
  <c r="E82" i="9"/>
  <c r="F150" i="9"/>
  <c r="F216" i="9" s="1"/>
  <c r="F217" i="9" s="1"/>
  <c r="G167" i="9"/>
  <c r="D216" i="9"/>
  <c r="D217" i="9" s="1"/>
  <c r="G176" i="8"/>
  <c r="F176" i="8"/>
  <c r="E176" i="8"/>
  <c r="D176" i="8"/>
  <c r="G72" i="8"/>
  <c r="F72" i="8"/>
  <c r="F158" i="8"/>
  <c r="G177" i="8"/>
  <c r="F177" i="8"/>
  <c r="E177" i="8"/>
  <c r="D177" i="8"/>
  <c r="G57" i="8"/>
  <c r="F57" i="8"/>
  <c r="E57" i="8"/>
  <c r="D57" i="8"/>
  <c r="E216" i="9" l="1"/>
  <c r="E217" i="9" s="1"/>
  <c r="G216" i="9"/>
  <c r="G217" i="9" s="1"/>
  <c r="G184" i="8"/>
  <c r="F184" i="8"/>
  <c r="E184" i="8"/>
  <c r="D184" i="8"/>
  <c r="C184" i="8"/>
  <c r="C181" i="8"/>
  <c r="G181" i="8"/>
  <c r="E181" i="8"/>
  <c r="D181" i="8"/>
  <c r="G173" i="8"/>
  <c r="F173" i="8"/>
  <c r="E173" i="8"/>
  <c r="E185" i="8" s="1"/>
  <c r="D173" i="8"/>
  <c r="C173" i="8"/>
  <c r="G167" i="8"/>
  <c r="F167" i="8"/>
  <c r="E167" i="8"/>
  <c r="D167" i="8"/>
  <c r="C167" i="8"/>
  <c r="D164" i="8"/>
  <c r="C164" i="8"/>
  <c r="G160" i="8"/>
  <c r="F160" i="8"/>
  <c r="F164" i="8" s="1"/>
  <c r="E160" i="8"/>
  <c r="E164" i="8" s="1"/>
  <c r="G159" i="8"/>
  <c r="G158" i="8"/>
  <c r="G156" i="8"/>
  <c r="F156" i="8"/>
  <c r="E156" i="8"/>
  <c r="D156" i="8"/>
  <c r="C156" i="8"/>
  <c r="G150" i="8"/>
  <c r="F150" i="8"/>
  <c r="E150" i="8"/>
  <c r="D150" i="8"/>
  <c r="C150" i="8"/>
  <c r="F147" i="8"/>
  <c r="D147" i="8"/>
  <c r="C147" i="8"/>
  <c r="E143" i="8"/>
  <c r="G142" i="8"/>
  <c r="G147" i="8" s="1"/>
  <c r="E142" i="8"/>
  <c r="C139" i="8"/>
  <c r="G136" i="8"/>
  <c r="G139" i="8" s="1"/>
  <c r="G151" i="8" s="1"/>
  <c r="F136" i="8"/>
  <c r="F139" i="8" s="1"/>
  <c r="E136" i="8"/>
  <c r="E139" i="8" s="1"/>
  <c r="D136" i="8"/>
  <c r="D139" i="8" s="1"/>
  <c r="G133" i="8"/>
  <c r="F133" i="8"/>
  <c r="E133" i="8"/>
  <c r="D133" i="8"/>
  <c r="C133" i="8"/>
  <c r="C130" i="8"/>
  <c r="G126" i="8"/>
  <c r="F126" i="8"/>
  <c r="E126" i="8"/>
  <c r="D126" i="8"/>
  <c r="D130" i="8" s="1"/>
  <c r="G125" i="8"/>
  <c r="F125" i="8"/>
  <c r="F130" i="8" s="1"/>
  <c r="E125" i="8"/>
  <c r="E130" i="8" s="1"/>
  <c r="G123" i="8"/>
  <c r="F123" i="8"/>
  <c r="E123" i="8"/>
  <c r="C123" i="8"/>
  <c r="D120" i="8"/>
  <c r="D123" i="8" s="1"/>
  <c r="G117" i="8"/>
  <c r="F117" i="8"/>
  <c r="E117" i="8"/>
  <c r="D117" i="8"/>
  <c r="C117" i="8"/>
  <c r="C114" i="8"/>
  <c r="G110" i="8"/>
  <c r="F110" i="8"/>
  <c r="E110" i="8"/>
  <c r="G109" i="8"/>
  <c r="G108" i="8"/>
  <c r="G114" i="8" s="1"/>
  <c r="F108" i="8"/>
  <c r="F114" i="8" s="1"/>
  <c r="E108" i="8"/>
  <c r="E114" i="8" s="1"/>
  <c r="D108" i="8"/>
  <c r="D114" i="8" s="1"/>
  <c r="G106" i="8"/>
  <c r="F106" i="8"/>
  <c r="E106" i="8"/>
  <c r="D106" i="8"/>
  <c r="C106" i="8"/>
  <c r="G97" i="8"/>
  <c r="F97" i="8"/>
  <c r="E97" i="8"/>
  <c r="D97" i="8"/>
  <c r="C97" i="8"/>
  <c r="E94" i="8"/>
  <c r="D94" i="8"/>
  <c r="C94" i="8"/>
  <c r="G90" i="8"/>
  <c r="F90" i="8"/>
  <c r="G89" i="8"/>
  <c r="F89" i="8"/>
  <c r="D87" i="8"/>
  <c r="C87" i="8"/>
  <c r="G87" i="8"/>
  <c r="F87" i="8"/>
  <c r="E87" i="8"/>
  <c r="G81" i="8"/>
  <c r="F81" i="8"/>
  <c r="E81" i="8"/>
  <c r="D81" i="8"/>
  <c r="C81" i="8"/>
  <c r="C78" i="8"/>
  <c r="G74" i="8"/>
  <c r="F74" i="8"/>
  <c r="F78" i="8" s="1"/>
  <c r="E74" i="8"/>
  <c r="E78" i="8" s="1"/>
  <c r="D74" i="8"/>
  <c r="D78" i="8" s="1"/>
  <c r="G73" i="8"/>
  <c r="C70" i="8"/>
  <c r="G70" i="8"/>
  <c r="F70" i="8"/>
  <c r="E70" i="8"/>
  <c r="D70" i="8"/>
  <c r="G64" i="8"/>
  <c r="F64" i="8"/>
  <c r="E64" i="8"/>
  <c r="D64" i="8"/>
  <c r="C64" i="8"/>
  <c r="D61" i="8"/>
  <c r="C61" i="8"/>
  <c r="G56" i="8"/>
  <c r="F56" i="8"/>
  <c r="F61" i="8" s="1"/>
  <c r="E56" i="8"/>
  <c r="G55" i="8"/>
  <c r="G53" i="8"/>
  <c r="F53" i="8"/>
  <c r="E53" i="8"/>
  <c r="D53" i="8"/>
  <c r="C53" i="8"/>
  <c r="G47" i="8"/>
  <c r="F47" i="8"/>
  <c r="E47" i="8"/>
  <c r="D47" i="8"/>
  <c r="C47" i="8"/>
  <c r="G44" i="8"/>
  <c r="F44" i="8"/>
  <c r="E44" i="8"/>
  <c r="D44" i="8"/>
  <c r="C44" i="8"/>
  <c r="G36" i="8"/>
  <c r="F36" i="8"/>
  <c r="E36" i="8"/>
  <c r="D36" i="8"/>
  <c r="C36" i="8"/>
  <c r="G30" i="8"/>
  <c r="F30" i="8"/>
  <c r="E30" i="8"/>
  <c r="D30" i="8"/>
  <c r="C30" i="8"/>
  <c r="C27" i="8"/>
  <c r="G23" i="8"/>
  <c r="F23" i="8"/>
  <c r="E23" i="8"/>
  <c r="G22" i="8"/>
  <c r="G21" i="8"/>
  <c r="F21" i="8"/>
  <c r="E21" i="8"/>
  <c r="D21" i="8"/>
  <c r="D27" i="8" s="1"/>
  <c r="G19" i="8"/>
  <c r="F19" i="8"/>
  <c r="E19" i="8"/>
  <c r="D19" i="8"/>
  <c r="D31" i="8" s="1"/>
  <c r="C19" i="8"/>
  <c r="E118" i="8" l="1"/>
  <c r="G130" i="8"/>
  <c r="E147" i="8"/>
  <c r="E151" i="8" s="1"/>
  <c r="C118" i="8"/>
  <c r="E27" i="8"/>
  <c r="E31" i="8" s="1"/>
  <c r="F94" i="8"/>
  <c r="G118" i="8"/>
  <c r="F98" i="8"/>
  <c r="F27" i="8"/>
  <c r="F31" i="8" s="1"/>
  <c r="G94" i="8"/>
  <c r="G98" i="8" s="1"/>
  <c r="C168" i="8"/>
  <c r="C82" i="8"/>
  <c r="G185" i="8"/>
  <c r="C185" i="8"/>
  <c r="G27" i="8"/>
  <c r="G31" i="8" s="1"/>
  <c r="D65" i="8"/>
  <c r="G61" i="8"/>
  <c r="D118" i="8"/>
  <c r="C31" i="8"/>
  <c r="D82" i="8"/>
  <c r="D48" i="8"/>
  <c r="F48" i="8"/>
  <c r="C48" i="8"/>
  <c r="E48" i="8"/>
  <c r="G48" i="8"/>
  <c r="E98" i="8"/>
  <c r="F118" i="8"/>
  <c r="C134" i="8"/>
  <c r="C151" i="8"/>
  <c r="E168" i="8"/>
  <c r="F65" i="8"/>
  <c r="F82" i="8"/>
  <c r="F134" i="8"/>
  <c r="C65" i="8"/>
  <c r="G65" i="8"/>
  <c r="E61" i="8"/>
  <c r="E65" i="8" s="1"/>
  <c r="C98" i="8"/>
  <c r="D134" i="8"/>
  <c r="D151" i="8"/>
  <c r="F151" i="8"/>
  <c r="D168" i="8"/>
  <c r="F168" i="8"/>
  <c r="G164" i="8"/>
  <c r="G168" i="8" s="1"/>
  <c r="D185" i="8"/>
  <c r="F181" i="8"/>
  <c r="F185" i="8" s="1"/>
  <c r="E82" i="8"/>
  <c r="G78" i="8"/>
  <c r="G82" i="8" s="1"/>
  <c r="D98" i="8"/>
  <c r="E134" i="8"/>
  <c r="G134" i="8"/>
  <c r="E186" i="8" l="1"/>
  <c r="F186" i="8"/>
  <c r="F187" i="8" s="1"/>
  <c r="D186" i="8"/>
  <c r="G186" i="8"/>
  <c r="G187" i="8" s="1"/>
  <c r="C186" i="8"/>
  <c r="C187" i="8" s="1"/>
  <c r="D187" i="8"/>
  <c r="E187" i="8"/>
</calcChain>
</file>

<file path=xl/sharedStrings.xml><?xml version="1.0" encoding="utf-8"?>
<sst xmlns="http://schemas.openxmlformats.org/spreadsheetml/2006/main" count="556" uniqueCount="146">
  <si>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</si>
  <si>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</si>
  <si>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</si>
  <si>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</si>
  <si>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</si>
  <si>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</si>
  <si>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</si>
  <si>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</si>
  <si>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</si>
  <si>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</si>
  <si>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</si>
  <si>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Неделя 1 День 1</t>
  </si>
  <si>
    <t>ЗАВТРАК</t>
  </si>
  <si>
    <t>Каша "Дружба"</t>
  </si>
  <si>
    <t>Батон нарезной</t>
  </si>
  <si>
    <t>100.1</t>
  </si>
  <si>
    <t>Сыр твердый порциями</t>
  </si>
  <si>
    <t>Масло сливочное</t>
  </si>
  <si>
    <t>Чай с сахаром</t>
  </si>
  <si>
    <t>Печенье</t>
  </si>
  <si>
    <t>ИТОГО ЗА ЗАВТРАК</t>
  </si>
  <si>
    <t>ОБЕД</t>
  </si>
  <si>
    <t>Икра кабачковая (промышленного производства)</t>
  </si>
  <si>
    <t>Свекольник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</si>
  <si>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</si>
  <si>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</si>
  <si>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</si>
  <si>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</si>
  <si>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</si>
  <si>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</si>
  <si>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</si>
  <si>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</si>
  <si>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</si>
  <si>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543.2</t>
  </si>
  <si>
    <t>Пирожки печеные из сдобного теста с капустным фаршем</t>
  </si>
  <si>
    <t>ИТОГО ЗА ПОЛДНИК</t>
  </si>
  <si>
    <t>ИТОГО ЗА ДЕНЬ:</t>
  </si>
  <si>
    <t>День 2</t>
  </si>
  <si>
    <t>Запеканка из творога с морковью (с соусом)</t>
  </si>
  <si>
    <t>Фрукт свежий ,  сезонный</t>
  </si>
  <si>
    <t>Чай с лимоном</t>
  </si>
  <si>
    <t>Огурцы соленые</t>
  </si>
  <si>
    <t>134.1</t>
  </si>
  <si>
    <t>Рассольник ленинградский на курином бульоне</t>
  </si>
  <si>
    <t>Кнели из кур с рисом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</si>
  <si>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</si>
  <si>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</si>
  <si>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</si>
  <si>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</si>
  <si>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</si>
  <si>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454.1</t>
  </si>
  <si>
    <t>Пирожки печеные из дрожжевого теста с морковным фаршем</t>
  </si>
  <si>
    <t>День 3</t>
  </si>
  <si>
    <t>Каша манная вязкая</t>
  </si>
  <si>
    <t>Булочка домашняя</t>
  </si>
  <si>
    <t>Морковь отварная</t>
  </si>
  <si>
    <t>Рыба, тушенная в томатном соусе с овощами</t>
  </si>
  <si>
    <t>Напиток из шиповника</t>
  </si>
  <si>
    <t>511.1</t>
  </si>
  <si>
    <t>Компот из замороженной ягоды</t>
  </si>
  <si>
    <t>Ватрушки с повидлом</t>
  </si>
  <si>
    <t>День 4</t>
  </si>
  <si>
    <t>Плов из отварной птицы</t>
  </si>
  <si>
    <t>4.1</t>
  </si>
  <si>
    <t>Закуска из белокочанной капусты с морковью</t>
  </si>
  <si>
    <t>Суп картофельный с макаронными изделиями на курином бульоне</t>
  </si>
  <si>
    <t>412.1</t>
  </si>
  <si>
    <t>Котлеты куриные, припущенные с соусом</t>
  </si>
  <si>
    <t>418.1</t>
  </si>
  <si>
    <t>Каша из гороха с маслом</t>
  </si>
  <si>
    <t>518.1</t>
  </si>
  <si>
    <t>Сок фруктовый, плодовый, ягодный , томатный</t>
  </si>
  <si>
    <t>555.1</t>
  </si>
  <si>
    <t>Косичка с сахаром</t>
  </si>
  <si>
    <t>День 5</t>
  </si>
  <si>
    <t>Свекла отварная</t>
  </si>
  <si>
    <t>144.2</t>
  </si>
  <si>
    <t>Суп картофельный с бобовыми на курином бульоне</t>
  </si>
  <si>
    <t>Рагу из птицы</t>
  </si>
  <si>
    <t>РЦ 10.86.</t>
  </si>
  <si>
    <t>Напиток  витаминаминизированный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</si>
  <si>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</si>
  <si>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</si>
  <si>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</si>
  <si>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День 6</t>
  </si>
  <si>
    <t>Каша рисовая молочная жидкая</t>
  </si>
  <si>
    <t>128.1</t>
  </si>
  <si>
    <t>Борщ с капустой и картофелем вегетарианский со сметаной</t>
  </si>
  <si>
    <t>Омлет с зеленым горошком</t>
  </si>
  <si>
    <t>Суп-лапша на курином бульоне</t>
  </si>
  <si>
    <t>День 8</t>
  </si>
  <si>
    <t>144.1</t>
  </si>
  <si>
    <t>Суп картофельный с бобовыми вегетарианский</t>
  </si>
  <si>
    <t>345.2</t>
  </si>
  <si>
    <t>Биточки рыбные с соусом</t>
  </si>
  <si>
    <t>454.4</t>
  </si>
  <si>
    <t>Пирожки печеные из дрожжевого теста с капустой и яйцом</t>
  </si>
  <si>
    <t>День 9</t>
  </si>
  <si>
    <t>Каша из хлопьев овсяных "Геркулес" жидкая</t>
  </si>
  <si>
    <t>Икра свекольная или морковная (свекольная)</t>
  </si>
  <si>
    <t>142.3</t>
  </si>
  <si>
    <t>Щи из свежей капусты с картофелем на курином бульоне</t>
  </si>
  <si>
    <t>412.2</t>
  </si>
  <si>
    <t>Шницели куриные, припущенные с соусом</t>
  </si>
  <si>
    <t>Каша пшеничная рассыпчатая</t>
  </si>
  <si>
    <t>Пирожки печеные из сдобного теста с повидлом</t>
  </si>
  <si>
    <t>День 10</t>
  </si>
  <si>
    <t>Макаронные изделия, запеченные с сыром</t>
  </si>
  <si>
    <t>390.1</t>
  </si>
  <si>
    <t>Тефтели из говядины "ежики" с соусом</t>
  </si>
  <si>
    <t>б/н</t>
  </si>
  <si>
    <t>Пирог морковный</t>
  </si>
  <si>
    <t>День 11</t>
  </si>
  <si>
    <t>Омлет натуральный</t>
  </si>
  <si>
    <t>Булочка  с сыром</t>
  </si>
  <si>
    <t>494.1</t>
  </si>
  <si>
    <t>Чай ягодный</t>
  </si>
  <si>
    <t>Винегрет овощной</t>
  </si>
  <si>
    <t>Суп картофельный с клецками на мясном бульоне</t>
  </si>
  <si>
    <t>Картофель отварной</t>
  </si>
  <si>
    <t>День 12</t>
  </si>
  <si>
    <t>313.2</t>
  </si>
  <si>
    <t>Запеканка из творога с повидлом</t>
  </si>
  <si>
    <t>155.1</t>
  </si>
  <si>
    <t>Суп картофельный  с рисом</t>
  </si>
  <si>
    <t>Котлеты из говядины, припущенные в соусе</t>
  </si>
  <si>
    <t>Картофель запеченный из отварного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</si>
  <si>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</si>
  <si>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</si>
  <si>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</si>
  <si>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</si>
  <si>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</si>
  <si>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</si>
  <si>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</si>
  <si>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>Неделя 2 День 7</t>
  </si>
  <si>
    <t>Булочка школьная</t>
  </si>
  <si>
    <t>Булочка ванильная</t>
  </si>
  <si>
    <t>Курица в соусе томатном</t>
  </si>
  <si>
    <t xml:space="preserve">12-18 лет </t>
  </si>
  <si>
    <t>Булочка молочная</t>
  </si>
  <si>
    <t>Рис отварной</t>
  </si>
  <si>
    <t>Плюшка новомосковская</t>
  </si>
  <si>
    <t>Неделя 2 День 6</t>
  </si>
  <si>
    <t>День 7</t>
  </si>
  <si>
    <t>Овощи натуральные/или Огурцы соленые ТК 107</t>
  </si>
  <si>
    <t>01.09.2022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</si>
</sst>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3" fillId="0" borderId="0" xfId="0" applyFont="1" applyFill="1" applyAlignment="1">
      <alignment horizontal="right" wrapText="1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Border="1" applyAlignment="1">
      <alignment wrapText="1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11" xfId="0" applyFont="1" applyFill="1" applyBorder="1" applyAlignment="1">
      <alignment horizontal="right" wrapText="1"/>
    </xf>
    <xf numFmtId="2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right" wrapText="1"/>
    </xf>
    <xf numFmtId="2" fontId="0" fillId="0" borderId="20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2" fontId="1" fillId="0" borderId="0" xfId="0" applyNumberFormat="1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2" xfId="0" applyFont="1" applyBorder="1"/>
    <xf numFmtId="0" fontId="1" fillId="0" borderId="3" xfId="0" applyFont="1" applyBorder="1"/>
    <xf numFmtId="0" fontId="1" fillId="0" borderId="13" xfId="0" applyFont="1" applyBorder="1"/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/>
    <xf numFmtId="1" fontId="2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left" vertical="top" wrapText="1"/>
    </xf>
    <xf numFmtId="1" fontId="0" fillId="0" borderId="0" xfId="0" applyNumberFormat="1" applyFill="1" applyAlignment="1">
      <alignment horizontal="left" vertical="top" wrapText="1"/>
    </xf>
    <xf numFmtId="1" fontId="1" fillId="0" borderId="4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 wrapText="1"/>
    </xf>
    <xf numFmtId="0" fontId="1" fillId="0" borderId="12" xfId="0" applyFont="1" applyFill="1" applyBorder="1"/>
    <xf numFmtId="0" fontId="1" fillId="0" borderId="3" xfId="0" applyFont="1" applyFill="1" applyBorder="1"/>
    <xf numFmtId="0" fontId="1" fillId="0" borderId="13" xfId="0" applyFont="1" applyFill="1" applyBorder="1"/>
    <xf numFmtId="0" fontId="1" fillId="0" borderId="0" xfId="0" applyFont="1" applyFill="1"/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8"/>
  <sheetViews>
    <sheetView tabSelected="1" workbookViewId="0">
      <selection activeCell="J8" sqref="J8"/>
    </sheetView>
  </sheetViews>
  <sheetFormatPr defaultRowHeight="13.2" x14ac:dyDescent="0.25"/>
  <cols>
    <col min="1" max="1" width="12.88671875" style="7" customWidth="1"/>
    <col min="2" max="2" width="45.5546875" style="53" customWidth="1"/>
    <col min="3" max="3" width="10.6640625" style="13" customWidth="1"/>
    <col min="4" max="6" width="10.6640625" style="14" customWidth="1"/>
    <col min="7" max="7" width="17" style="13" customWidth="1"/>
    <col min="8" max="8" width="15.6640625" style="13" customWidth="1"/>
    <col min="9" max="11" width="7.6640625" customWidth="1"/>
  </cols>
  <sheetData>
    <row r="1" spans="1:8" s="83" customFormat="1" x14ac:dyDescent="0.25">
      <c r="A1" s="82"/>
      <c r="B1" s="12" t="s">
        <v>129</v>
      </c>
      <c r="C1" s="13"/>
      <c r="D1" s="14"/>
      <c r="E1" s="14"/>
      <c r="F1" s="14"/>
      <c r="G1" s="13"/>
      <c r="H1" s="15" t="s">
        <v>133</v>
      </c>
    </row>
    <row r="2" spans="1:8" s="83" customFormat="1" x14ac:dyDescent="0.25">
      <c r="A2" s="82"/>
      <c r="B2" s="16"/>
      <c r="C2" s="13"/>
      <c r="D2" s="14"/>
      <c r="E2" s="14"/>
      <c r="F2" s="17"/>
      <c r="G2" s="18"/>
      <c r="H2" s="18"/>
    </row>
    <row r="3" spans="1:8" s="83" customFormat="1" x14ac:dyDescent="0.25">
      <c r="A3" s="82"/>
      <c r="B3" s="19" t="s">
        <v>130</v>
      </c>
      <c r="C3" s="13"/>
      <c r="D3" s="14"/>
      <c r="E3" s="14"/>
      <c r="F3" s="20"/>
      <c r="G3" s="21"/>
      <c r="H3" s="22" t="s">
        <v>130</v>
      </c>
    </row>
    <row r="4" spans="1:8" s="83" customFormat="1" x14ac:dyDescent="0.25">
      <c r="A4" s="82"/>
      <c r="B4" s="23" t="s">
        <v>131</v>
      </c>
      <c r="C4" s="13"/>
      <c r="D4" s="14"/>
      <c r="E4" s="14"/>
      <c r="F4" s="24"/>
      <c r="G4" s="25"/>
      <c r="H4" s="26" t="s">
        <v>131</v>
      </c>
    </row>
    <row r="5" spans="1:8" s="83" customFormat="1" x14ac:dyDescent="0.25">
      <c r="A5" s="82"/>
      <c r="B5" s="27" t="s">
        <v>132</v>
      </c>
      <c r="C5" s="13"/>
      <c r="D5" s="14"/>
      <c r="E5" s="14"/>
      <c r="F5" s="14"/>
      <c r="G5" s="13" t="s">
        <v>145</v>
      </c>
      <c r="H5" s="28" t="s">
        <v>132</v>
      </c>
    </row>
    <row r="6" spans="1:8" s="83" customFormat="1" x14ac:dyDescent="0.25">
      <c r="A6" s="82"/>
      <c r="B6" s="53"/>
      <c r="C6" s="13"/>
      <c r="D6" s="14"/>
      <c r="E6" s="14"/>
      <c r="F6" s="14"/>
      <c r="G6" s="13"/>
      <c r="H6" s="13"/>
    </row>
    <row r="7" spans="1:8" s="83" customFormat="1" x14ac:dyDescent="0.25">
      <c r="A7" s="82"/>
      <c r="B7" s="53"/>
      <c r="C7" s="13"/>
      <c r="D7" s="14"/>
      <c r="E7" s="14"/>
      <c r="F7" s="14"/>
      <c r="G7" s="13"/>
      <c r="H7" s="13"/>
    </row>
    <row r="8" spans="1:8" s="83" customFormat="1" x14ac:dyDescent="0.25">
      <c r="A8" s="82"/>
      <c r="B8" s="53"/>
      <c r="C8" s="13"/>
      <c r="D8" s="14"/>
      <c r="E8" s="14"/>
      <c r="F8" s="14"/>
      <c r="G8" s="13"/>
      <c r="H8" s="13"/>
    </row>
    <row r="9" spans="1:8" s="29" customFormat="1" x14ac:dyDescent="0.25">
      <c r="A9" s="84" t="s">
        <v>10</v>
      </c>
      <c r="B9" s="85"/>
      <c r="C9" s="85"/>
      <c r="D9" s="85"/>
      <c r="E9" s="85"/>
      <c r="F9" s="85"/>
      <c r="G9" s="85"/>
      <c r="H9" s="85"/>
    </row>
    <row r="10" spans="1:8" s="29" customFormat="1" x14ac:dyDescent="0.25">
      <c r="A10" s="86"/>
      <c r="C10" s="30"/>
      <c r="D10" s="31"/>
      <c r="E10" s="31"/>
      <c r="F10" s="31"/>
      <c r="G10" s="32"/>
      <c r="H10" s="32"/>
    </row>
    <row r="11" spans="1:8" s="29" customFormat="1" ht="26.4" x14ac:dyDescent="0.25">
      <c r="A11" s="86" t="s">
        <v>4</v>
      </c>
      <c r="B11" s="29" t="s">
        <v>138</v>
      </c>
      <c r="C11" s="30"/>
      <c r="D11" s="31"/>
      <c r="E11" s="31"/>
      <c r="F11" s="31"/>
      <c r="G11" s="32"/>
      <c r="H11" s="32"/>
    </row>
    <row r="12" spans="1:8" s="29" customFormat="1" ht="13.8" thickBot="1" x14ac:dyDescent="0.3">
      <c r="A12" s="87"/>
      <c r="C12" s="30"/>
      <c r="D12" s="31"/>
      <c r="E12" s="31"/>
      <c r="F12" s="31"/>
      <c r="G12" s="32"/>
      <c r="H12" s="32"/>
    </row>
    <row r="13" spans="1:8" s="89" customFormat="1" ht="33" customHeight="1" x14ac:dyDescent="0.25">
      <c r="A13" s="88" t="s">
        <v>0</v>
      </c>
      <c r="B13" s="71" t="s">
        <v>1</v>
      </c>
      <c r="C13" s="73" t="s">
        <v>3</v>
      </c>
      <c r="D13" s="75" t="s">
        <v>5</v>
      </c>
      <c r="E13" s="75"/>
      <c r="F13" s="75"/>
      <c r="G13" s="76" t="s">
        <v>6</v>
      </c>
      <c r="H13" s="78" t="s">
        <v>2</v>
      </c>
    </row>
    <row r="14" spans="1:8" s="91" customFormat="1" ht="13.8" thickBot="1" x14ac:dyDescent="0.3">
      <c r="A14" s="90"/>
      <c r="B14" s="72"/>
      <c r="C14" s="74"/>
      <c r="D14" s="33" t="s">
        <v>7</v>
      </c>
      <c r="E14" s="33" t="s">
        <v>8</v>
      </c>
      <c r="F14" s="33" t="s">
        <v>9</v>
      </c>
      <c r="G14" s="77"/>
      <c r="H14" s="79"/>
    </row>
    <row r="15" spans="1:8" s="95" customFormat="1" x14ac:dyDescent="0.25">
      <c r="A15" s="92" t="s">
        <v>11</v>
      </c>
      <c r="B15" s="93"/>
      <c r="C15" s="93"/>
      <c r="D15" s="93"/>
      <c r="E15" s="93"/>
      <c r="F15" s="93"/>
      <c r="G15" s="93"/>
      <c r="H15" s="94"/>
    </row>
    <row r="16" spans="1:8" s="83" customFormat="1" x14ac:dyDescent="0.25">
      <c r="A16" s="96" t="s">
        <v>12</v>
      </c>
      <c r="B16" s="9" t="s">
        <v>13</v>
      </c>
      <c r="C16" s="10">
        <v>250</v>
      </c>
      <c r="D16" s="11">
        <v>6.68</v>
      </c>
      <c r="E16" s="11">
        <v>8.58</v>
      </c>
      <c r="F16" s="11">
        <v>34.1</v>
      </c>
      <c r="G16" s="34">
        <v>254.38</v>
      </c>
      <c r="H16" s="35">
        <v>260</v>
      </c>
    </row>
    <row r="17" spans="1:8" s="83" customFormat="1" x14ac:dyDescent="0.25">
      <c r="A17" s="96"/>
      <c r="B17" s="9" t="s">
        <v>54</v>
      </c>
      <c r="C17" s="10">
        <v>100</v>
      </c>
      <c r="D17" s="11">
        <v>8.4</v>
      </c>
      <c r="E17" s="11">
        <v>5.97</v>
      </c>
      <c r="F17" s="11">
        <v>58.06</v>
      </c>
      <c r="G17" s="11">
        <v>318</v>
      </c>
      <c r="H17" s="35">
        <v>564</v>
      </c>
    </row>
    <row r="18" spans="1:8" s="83" customFormat="1" x14ac:dyDescent="0.25">
      <c r="A18" s="96"/>
      <c r="B18" s="9" t="s">
        <v>18</v>
      </c>
      <c r="C18" s="10">
        <v>200</v>
      </c>
      <c r="D18" s="11">
        <v>0.2</v>
      </c>
      <c r="E18" s="11">
        <v>0</v>
      </c>
      <c r="F18" s="11">
        <v>7.02</v>
      </c>
      <c r="G18" s="34">
        <v>28.46</v>
      </c>
      <c r="H18" s="35">
        <v>493</v>
      </c>
    </row>
    <row r="19" spans="1:8" s="95" customFormat="1" x14ac:dyDescent="0.25">
      <c r="A19" s="96" t="s">
        <v>20</v>
      </c>
      <c r="B19" s="97"/>
      <c r="C19" s="36">
        <f>SUM(C16:C18)</f>
        <v>550</v>
      </c>
      <c r="D19" s="36">
        <f>SUM(D16:D18)</f>
        <v>15.28</v>
      </c>
      <c r="E19" s="36">
        <f>SUM(E16:E18)</f>
        <v>14.55</v>
      </c>
      <c r="F19" s="36">
        <f>SUM(F16:F18)</f>
        <v>99.179999999999993</v>
      </c>
      <c r="G19" s="36">
        <f>SUM(G16:G18)</f>
        <v>600.84</v>
      </c>
      <c r="H19" s="37"/>
    </row>
    <row r="20" spans="1:8" s="83" customFormat="1" ht="15" customHeight="1" x14ac:dyDescent="0.25">
      <c r="A20" s="96" t="s">
        <v>21</v>
      </c>
      <c r="B20" s="9" t="s">
        <v>22</v>
      </c>
      <c r="C20" s="10">
        <v>100</v>
      </c>
      <c r="D20" s="11">
        <v>1.9</v>
      </c>
      <c r="E20" s="11">
        <v>8.9</v>
      </c>
      <c r="F20" s="11">
        <v>7.7</v>
      </c>
      <c r="G20" s="34">
        <v>119</v>
      </c>
      <c r="H20" s="35">
        <v>115</v>
      </c>
    </row>
    <row r="21" spans="1:8" s="83" customFormat="1" x14ac:dyDescent="0.25">
      <c r="A21" s="96"/>
      <c r="B21" s="9" t="s">
        <v>23</v>
      </c>
      <c r="C21" s="10">
        <v>250</v>
      </c>
      <c r="D21" s="11">
        <f>3.8/2*2.5</f>
        <v>4.75</v>
      </c>
      <c r="E21" s="11">
        <f>5.88/2*2.5</f>
        <v>7.35</v>
      </c>
      <c r="F21" s="11">
        <f>15.54/2*2.5</f>
        <v>19.424999999999997</v>
      </c>
      <c r="G21" s="34">
        <f>97.08/2*2.5</f>
        <v>121.35</v>
      </c>
      <c r="H21" s="35">
        <v>131</v>
      </c>
    </row>
    <row r="22" spans="1:8" s="83" customFormat="1" x14ac:dyDescent="0.25">
      <c r="A22" s="96"/>
      <c r="B22" s="9" t="s">
        <v>25</v>
      </c>
      <c r="C22" s="10">
        <v>100</v>
      </c>
      <c r="D22" s="11">
        <v>7.15</v>
      </c>
      <c r="E22" s="11">
        <v>12.17</v>
      </c>
      <c r="F22" s="11">
        <v>2.37</v>
      </c>
      <c r="G22" s="11">
        <f>177.23/9*10</f>
        <v>196.92222222222222</v>
      </c>
      <c r="H22" s="38" t="s">
        <v>24</v>
      </c>
    </row>
    <row r="23" spans="1:8" s="83" customFormat="1" x14ac:dyDescent="0.25">
      <c r="A23" s="96"/>
      <c r="B23" s="9" t="s">
        <v>26</v>
      </c>
      <c r="C23" s="10">
        <v>180</v>
      </c>
      <c r="D23" s="11">
        <v>6.97</v>
      </c>
      <c r="E23" s="11">
        <f>3.91/1.5*1.8</f>
        <v>4.6920000000000002</v>
      </c>
      <c r="F23" s="11">
        <f>43.55/1.5*1.8</f>
        <v>52.26</v>
      </c>
      <c r="G23" s="34">
        <f>201.4/1.5*1.8</f>
        <v>241.68000000000004</v>
      </c>
      <c r="H23" s="35">
        <v>291</v>
      </c>
    </row>
    <row r="24" spans="1:8" s="83" customFormat="1" x14ac:dyDescent="0.25">
      <c r="A24" s="96"/>
      <c r="B24" s="9" t="s">
        <v>27</v>
      </c>
      <c r="C24" s="10">
        <v>200</v>
      </c>
      <c r="D24" s="11">
        <v>0.08</v>
      </c>
      <c r="E24" s="11">
        <v>0</v>
      </c>
      <c r="F24" s="11">
        <v>10.62</v>
      </c>
      <c r="G24" s="34">
        <v>40.44</v>
      </c>
      <c r="H24" s="35">
        <v>508</v>
      </c>
    </row>
    <row r="25" spans="1:8" s="83" customFormat="1" x14ac:dyDescent="0.25">
      <c r="A25" s="96"/>
      <c r="B25" s="9" t="s">
        <v>28</v>
      </c>
      <c r="C25" s="10">
        <v>30</v>
      </c>
      <c r="D25" s="11">
        <v>1.98</v>
      </c>
      <c r="E25" s="11">
        <v>0.36</v>
      </c>
      <c r="F25" s="11">
        <v>10.02</v>
      </c>
      <c r="G25" s="34">
        <v>52.2</v>
      </c>
      <c r="H25" s="35">
        <v>109</v>
      </c>
    </row>
    <row r="26" spans="1:8" s="83" customFormat="1" x14ac:dyDescent="0.25">
      <c r="A26" s="96"/>
      <c r="B26" s="9" t="s">
        <v>29</v>
      </c>
      <c r="C26" s="10">
        <v>30</v>
      </c>
      <c r="D26" s="11">
        <v>2.37</v>
      </c>
      <c r="E26" s="11">
        <v>0.3</v>
      </c>
      <c r="F26" s="11">
        <v>14.76</v>
      </c>
      <c r="G26" s="34">
        <v>70.5</v>
      </c>
      <c r="H26" s="35">
        <v>108</v>
      </c>
    </row>
    <row r="27" spans="1:8" s="95" customFormat="1" x14ac:dyDescent="0.25">
      <c r="A27" s="96" t="s">
        <v>30</v>
      </c>
      <c r="B27" s="97"/>
      <c r="C27" s="36">
        <f>SUM(C20:C26)</f>
        <v>890</v>
      </c>
      <c r="D27" s="36">
        <f t="shared" ref="D27:G27" si="0">SUM(D20:D26)</f>
        <v>25.2</v>
      </c>
      <c r="E27" s="36">
        <f t="shared" si="0"/>
        <v>33.771999999999998</v>
      </c>
      <c r="F27" s="36">
        <f t="shared" si="0"/>
        <v>117.155</v>
      </c>
      <c r="G27" s="39">
        <f t="shared" si="0"/>
        <v>842.09222222222229</v>
      </c>
      <c r="H27" s="37"/>
    </row>
    <row r="28" spans="1:8" s="83" customFormat="1" x14ac:dyDescent="0.25">
      <c r="A28" s="96" t="s">
        <v>31</v>
      </c>
      <c r="B28" s="9" t="s">
        <v>32</v>
      </c>
      <c r="C28" s="10">
        <v>200</v>
      </c>
      <c r="D28" s="11">
        <v>0</v>
      </c>
      <c r="E28" s="11">
        <v>0</v>
      </c>
      <c r="F28" s="11">
        <v>24</v>
      </c>
      <c r="G28" s="34">
        <v>95</v>
      </c>
      <c r="H28" s="35">
        <v>614</v>
      </c>
    </row>
    <row r="29" spans="1:8" s="83" customFormat="1" ht="26.4" x14ac:dyDescent="0.25">
      <c r="A29" s="96"/>
      <c r="B29" s="9" t="s">
        <v>34</v>
      </c>
      <c r="C29" s="10">
        <v>100</v>
      </c>
      <c r="D29" s="11">
        <v>6.54</v>
      </c>
      <c r="E29" s="11">
        <v>7.87</v>
      </c>
      <c r="F29" s="11">
        <v>31.16</v>
      </c>
      <c r="G29" s="34">
        <v>235.4</v>
      </c>
      <c r="H29" s="38" t="s">
        <v>33</v>
      </c>
    </row>
    <row r="30" spans="1:8" s="95" customFormat="1" x14ac:dyDescent="0.25">
      <c r="A30" s="96" t="s">
        <v>35</v>
      </c>
      <c r="B30" s="97"/>
      <c r="C30" s="36">
        <f>SUM(C28:C29)</f>
        <v>300</v>
      </c>
      <c r="D30" s="36">
        <f t="shared" ref="D30:G30" si="1">SUM(D28:D29)</f>
        <v>6.54</v>
      </c>
      <c r="E30" s="36">
        <f t="shared" si="1"/>
        <v>7.87</v>
      </c>
      <c r="F30" s="36">
        <f t="shared" si="1"/>
        <v>55.16</v>
      </c>
      <c r="G30" s="36">
        <f t="shared" si="1"/>
        <v>330.4</v>
      </c>
      <c r="H30" s="37"/>
    </row>
    <row r="31" spans="1:8" s="95" customFormat="1" ht="13.8" thickBot="1" x14ac:dyDescent="0.3">
      <c r="A31" s="98" t="s">
        <v>36</v>
      </c>
      <c r="B31" s="99"/>
      <c r="C31" s="40">
        <f>C19+C27+C30</f>
        <v>1740</v>
      </c>
      <c r="D31" s="40">
        <f t="shared" ref="D31:G31" si="2">D19+D27+D30</f>
        <v>47.019999999999996</v>
      </c>
      <c r="E31" s="41">
        <f t="shared" si="2"/>
        <v>56.192</v>
      </c>
      <c r="F31" s="41">
        <f t="shared" si="2"/>
        <v>271.495</v>
      </c>
      <c r="G31" s="41">
        <f t="shared" si="2"/>
        <v>1773.3322222222223</v>
      </c>
      <c r="H31" s="42"/>
    </row>
    <row r="32" spans="1:8" s="95" customFormat="1" x14ac:dyDescent="0.25">
      <c r="A32" s="100" t="s">
        <v>37</v>
      </c>
      <c r="B32" s="101"/>
      <c r="C32" s="101"/>
      <c r="D32" s="101"/>
      <c r="E32" s="101"/>
      <c r="F32" s="101"/>
      <c r="G32" s="101"/>
      <c r="H32" s="102"/>
    </row>
    <row r="33" spans="1:8" s="83" customFormat="1" x14ac:dyDescent="0.25">
      <c r="A33" s="96" t="s">
        <v>12</v>
      </c>
      <c r="B33" s="9" t="s">
        <v>38</v>
      </c>
      <c r="C33" s="10">
        <v>200</v>
      </c>
      <c r="D33" s="11">
        <v>22.04</v>
      </c>
      <c r="E33" s="11">
        <v>16.899999999999999</v>
      </c>
      <c r="F33" s="11">
        <v>33.78</v>
      </c>
      <c r="G33" s="34">
        <v>364.56</v>
      </c>
      <c r="H33" s="35">
        <v>233</v>
      </c>
    </row>
    <row r="34" spans="1:8" s="83" customFormat="1" x14ac:dyDescent="0.25">
      <c r="A34" s="96"/>
      <c r="B34" s="9" t="s">
        <v>139</v>
      </c>
      <c r="C34" s="10">
        <v>100</v>
      </c>
      <c r="D34" s="11">
        <v>1.17</v>
      </c>
      <c r="E34" s="11">
        <v>4.8499999999999996</v>
      </c>
      <c r="F34" s="11">
        <v>22.99</v>
      </c>
      <c r="G34" s="11">
        <v>222.24</v>
      </c>
      <c r="H34" s="35">
        <v>566</v>
      </c>
    </row>
    <row r="35" spans="1:8" s="83" customFormat="1" x14ac:dyDescent="0.25">
      <c r="A35" s="96"/>
      <c r="B35" s="9" t="s">
        <v>40</v>
      </c>
      <c r="C35" s="10">
        <v>200</v>
      </c>
      <c r="D35" s="11">
        <v>0.26</v>
      </c>
      <c r="E35" s="11">
        <v>0</v>
      </c>
      <c r="F35" s="11">
        <v>7.24</v>
      </c>
      <c r="G35" s="34">
        <v>30.84</v>
      </c>
      <c r="H35" s="35">
        <v>494</v>
      </c>
    </row>
    <row r="36" spans="1:8" s="95" customFormat="1" x14ac:dyDescent="0.25">
      <c r="A36" s="96" t="s">
        <v>20</v>
      </c>
      <c r="B36" s="97"/>
      <c r="C36" s="36">
        <f>SUM(C33:C35)</f>
        <v>500</v>
      </c>
      <c r="D36" s="36">
        <f t="shared" ref="D36:G36" si="3">SUM(D33:D35)</f>
        <v>23.470000000000002</v>
      </c>
      <c r="E36" s="36">
        <f t="shared" si="3"/>
        <v>21.75</v>
      </c>
      <c r="F36" s="36">
        <f t="shared" si="3"/>
        <v>64.009999999999991</v>
      </c>
      <c r="G36" s="36">
        <f t="shared" si="3"/>
        <v>617.64</v>
      </c>
      <c r="H36" s="37"/>
    </row>
    <row r="37" spans="1:8" s="83" customFormat="1" ht="16.5" customHeight="1" x14ac:dyDescent="0.25">
      <c r="A37" s="96" t="s">
        <v>21</v>
      </c>
      <c r="B37" s="9" t="s">
        <v>64</v>
      </c>
      <c r="C37" s="10">
        <v>100</v>
      </c>
      <c r="D37" s="11">
        <v>1.6</v>
      </c>
      <c r="E37" s="11">
        <v>10.1</v>
      </c>
      <c r="F37" s="11">
        <v>9.6</v>
      </c>
      <c r="G37" s="34">
        <v>136</v>
      </c>
      <c r="H37" s="38" t="s">
        <v>63</v>
      </c>
    </row>
    <row r="38" spans="1:8" s="83" customFormat="1" ht="14.25" customHeight="1" x14ac:dyDescent="0.25">
      <c r="A38" s="96"/>
      <c r="B38" s="9" t="s">
        <v>43</v>
      </c>
      <c r="C38" s="10">
        <v>250</v>
      </c>
      <c r="D38" s="11">
        <v>3.08</v>
      </c>
      <c r="E38" s="11">
        <v>5.45</v>
      </c>
      <c r="F38" s="11">
        <v>17.420000000000002</v>
      </c>
      <c r="G38" s="34">
        <v>131.82</v>
      </c>
      <c r="H38" s="38" t="s">
        <v>42</v>
      </c>
    </row>
    <row r="39" spans="1:8" s="83" customFormat="1" x14ac:dyDescent="0.25">
      <c r="A39" s="96"/>
      <c r="B39" s="9" t="s">
        <v>44</v>
      </c>
      <c r="C39" s="10">
        <v>100</v>
      </c>
      <c r="D39" s="11">
        <v>14.01</v>
      </c>
      <c r="E39" s="11">
        <v>11.65</v>
      </c>
      <c r="F39" s="11">
        <v>9.4700000000000006</v>
      </c>
      <c r="G39" s="34">
        <v>188.79</v>
      </c>
      <c r="H39" s="35">
        <v>411</v>
      </c>
    </row>
    <row r="40" spans="1:8" s="83" customFormat="1" x14ac:dyDescent="0.25">
      <c r="A40" s="96"/>
      <c r="B40" s="9" t="s">
        <v>45</v>
      </c>
      <c r="C40" s="10">
        <v>180</v>
      </c>
      <c r="D40" s="11">
        <v>10.37</v>
      </c>
      <c r="E40" s="11">
        <v>9.49</v>
      </c>
      <c r="F40" s="11">
        <v>46.62</v>
      </c>
      <c r="G40" s="34">
        <v>270.81</v>
      </c>
      <c r="H40" s="35">
        <v>237</v>
      </c>
    </row>
    <row r="41" spans="1:8" s="83" customFormat="1" x14ac:dyDescent="0.25">
      <c r="A41" s="96"/>
      <c r="B41" s="9" t="s">
        <v>47</v>
      </c>
      <c r="C41" s="10">
        <v>200</v>
      </c>
      <c r="D41" s="11">
        <v>1.92</v>
      </c>
      <c r="E41" s="11">
        <v>0.12</v>
      </c>
      <c r="F41" s="11">
        <v>25.86</v>
      </c>
      <c r="G41" s="34">
        <v>112.36</v>
      </c>
      <c r="H41" s="38" t="s">
        <v>46</v>
      </c>
    </row>
    <row r="42" spans="1:8" s="83" customFormat="1" x14ac:dyDescent="0.25">
      <c r="A42" s="96"/>
      <c r="B42" s="9" t="s">
        <v>29</v>
      </c>
      <c r="C42" s="10">
        <v>30</v>
      </c>
      <c r="D42" s="11">
        <v>2.37</v>
      </c>
      <c r="E42" s="11">
        <v>0.3</v>
      </c>
      <c r="F42" s="11">
        <v>14.76</v>
      </c>
      <c r="G42" s="34">
        <v>70.5</v>
      </c>
      <c r="H42" s="35">
        <v>108</v>
      </c>
    </row>
    <row r="43" spans="1:8" s="83" customFormat="1" x14ac:dyDescent="0.25">
      <c r="A43" s="96"/>
      <c r="B43" s="9" t="s">
        <v>28</v>
      </c>
      <c r="C43" s="10">
        <v>30</v>
      </c>
      <c r="D43" s="11">
        <v>1.98</v>
      </c>
      <c r="E43" s="11">
        <v>0.36</v>
      </c>
      <c r="F43" s="11">
        <v>10.02</v>
      </c>
      <c r="G43" s="34">
        <v>52.2</v>
      </c>
      <c r="H43" s="35">
        <v>109</v>
      </c>
    </row>
    <row r="44" spans="1:8" s="95" customFormat="1" x14ac:dyDescent="0.25">
      <c r="A44" s="96" t="s">
        <v>30</v>
      </c>
      <c r="B44" s="97"/>
      <c r="C44" s="36">
        <f>SUM(C37:C43)</f>
        <v>890</v>
      </c>
      <c r="D44" s="36">
        <f>SUM(D37:D43)</f>
        <v>35.329999999999991</v>
      </c>
      <c r="E44" s="36">
        <f>SUM(E37:E43)</f>
        <v>37.47</v>
      </c>
      <c r="F44" s="36">
        <f>SUM(F37:F43)</f>
        <v>133.75</v>
      </c>
      <c r="G44" s="36">
        <f>SUM(G37:G43)</f>
        <v>962.48000000000013</v>
      </c>
      <c r="H44" s="37"/>
    </row>
    <row r="45" spans="1:8" s="83" customFormat="1" x14ac:dyDescent="0.25">
      <c r="A45" s="96" t="s">
        <v>31</v>
      </c>
      <c r="B45" s="9" t="s">
        <v>49</v>
      </c>
      <c r="C45" s="10">
        <v>200</v>
      </c>
      <c r="D45" s="11">
        <v>5.4</v>
      </c>
      <c r="E45" s="11">
        <v>5</v>
      </c>
      <c r="F45" s="11">
        <v>21.6</v>
      </c>
      <c r="G45" s="34">
        <v>158</v>
      </c>
      <c r="H45" s="38" t="s">
        <v>48</v>
      </c>
    </row>
    <row r="46" spans="1:8" s="83" customFormat="1" ht="26.4" x14ac:dyDescent="0.25">
      <c r="A46" s="96"/>
      <c r="B46" s="9" t="s">
        <v>51</v>
      </c>
      <c r="C46" s="10">
        <v>100</v>
      </c>
      <c r="D46" s="11">
        <v>5.89</v>
      </c>
      <c r="E46" s="11">
        <v>3.73</v>
      </c>
      <c r="F46" s="11">
        <v>32.07</v>
      </c>
      <c r="G46" s="34">
        <v>217.04</v>
      </c>
      <c r="H46" s="38" t="s">
        <v>50</v>
      </c>
    </row>
    <row r="47" spans="1:8" s="95" customFormat="1" x14ac:dyDescent="0.25">
      <c r="A47" s="96" t="s">
        <v>35</v>
      </c>
      <c r="B47" s="97"/>
      <c r="C47" s="36">
        <f>SUM(C45:C46)</f>
        <v>300</v>
      </c>
      <c r="D47" s="36">
        <f t="shared" ref="D47:G47" si="4">SUM(D45:D46)</f>
        <v>11.29</v>
      </c>
      <c r="E47" s="36">
        <f t="shared" si="4"/>
        <v>8.73</v>
      </c>
      <c r="F47" s="36">
        <f t="shared" si="4"/>
        <v>53.67</v>
      </c>
      <c r="G47" s="36">
        <f t="shared" si="4"/>
        <v>375.03999999999996</v>
      </c>
      <c r="H47" s="37"/>
    </row>
    <row r="48" spans="1:8" s="95" customFormat="1" ht="13.8" thickBot="1" x14ac:dyDescent="0.3">
      <c r="A48" s="98" t="s">
        <v>36</v>
      </c>
      <c r="B48" s="99"/>
      <c r="C48" s="40">
        <f>C36+C44+C47</f>
        <v>1690</v>
      </c>
      <c r="D48" s="40">
        <f t="shared" ref="D48:G48" si="5">D36+D44+D47</f>
        <v>70.09</v>
      </c>
      <c r="E48" s="40">
        <f t="shared" si="5"/>
        <v>67.95</v>
      </c>
      <c r="F48" s="40">
        <f t="shared" si="5"/>
        <v>251.43</v>
      </c>
      <c r="G48" s="40">
        <f t="shared" si="5"/>
        <v>1955.16</v>
      </c>
      <c r="H48" s="42"/>
    </row>
    <row r="49" spans="1:8" s="95" customFormat="1" x14ac:dyDescent="0.25">
      <c r="A49" s="100" t="s">
        <v>52</v>
      </c>
      <c r="B49" s="101"/>
      <c r="C49" s="101"/>
      <c r="D49" s="101"/>
      <c r="E49" s="101"/>
      <c r="F49" s="101"/>
      <c r="G49" s="101"/>
      <c r="H49" s="102"/>
    </row>
    <row r="50" spans="1:8" s="83" customFormat="1" x14ac:dyDescent="0.25">
      <c r="A50" s="96" t="s">
        <v>12</v>
      </c>
      <c r="B50" s="9" t="s">
        <v>53</v>
      </c>
      <c r="C50" s="10">
        <v>250</v>
      </c>
      <c r="D50" s="11">
        <v>9.7799999999999994</v>
      </c>
      <c r="E50" s="11">
        <v>8.8000000000000007</v>
      </c>
      <c r="F50" s="11">
        <v>50.75</v>
      </c>
      <c r="G50" s="34">
        <v>321.64999999999998</v>
      </c>
      <c r="H50" s="35">
        <v>250</v>
      </c>
    </row>
    <row r="51" spans="1:8" s="83" customFormat="1" x14ac:dyDescent="0.25">
      <c r="A51" s="96"/>
      <c r="B51" s="9" t="s">
        <v>135</v>
      </c>
      <c r="C51" s="10">
        <v>100</v>
      </c>
      <c r="D51" s="11">
        <v>7.63</v>
      </c>
      <c r="E51" s="11">
        <v>7.47</v>
      </c>
      <c r="F51" s="11">
        <v>32</v>
      </c>
      <c r="G51" s="11">
        <v>206.37</v>
      </c>
      <c r="H51" s="35">
        <v>574</v>
      </c>
    </row>
    <row r="52" spans="1:8" s="83" customFormat="1" x14ac:dyDescent="0.25">
      <c r="A52" s="96"/>
      <c r="B52" s="9" t="s">
        <v>18</v>
      </c>
      <c r="C52" s="10">
        <v>200</v>
      </c>
      <c r="D52" s="11">
        <v>0.2</v>
      </c>
      <c r="E52" s="11">
        <v>0</v>
      </c>
      <c r="F52" s="11">
        <v>7.02</v>
      </c>
      <c r="G52" s="34">
        <v>28.46</v>
      </c>
      <c r="H52" s="35">
        <v>493</v>
      </c>
    </row>
    <row r="53" spans="1:8" s="95" customFormat="1" x14ac:dyDescent="0.25">
      <c r="A53" s="96" t="s">
        <v>20</v>
      </c>
      <c r="B53" s="97"/>
      <c r="C53" s="36">
        <f>SUM(C50:C52)</f>
        <v>550</v>
      </c>
      <c r="D53" s="36">
        <f t="shared" ref="D53:G53" si="6">SUM(D50:D52)</f>
        <v>17.61</v>
      </c>
      <c r="E53" s="36">
        <f t="shared" si="6"/>
        <v>16.27</v>
      </c>
      <c r="F53" s="36">
        <f t="shared" si="6"/>
        <v>89.77</v>
      </c>
      <c r="G53" s="36">
        <f t="shared" si="6"/>
        <v>556.48</v>
      </c>
      <c r="H53" s="37"/>
    </row>
    <row r="54" spans="1:8" s="83" customFormat="1" x14ac:dyDescent="0.25">
      <c r="A54" s="96" t="s">
        <v>21</v>
      </c>
      <c r="B54" s="9" t="s">
        <v>144</v>
      </c>
      <c r="C54" s="10">
        <v>100</v>
      </c>
      <c r="D54" s="11">
        <v>0.8</v>
      </c>
      <c r="E54" s="11">
        <v>0.1</v>
      </c>
      <c r="F54" s="11">
        <v>1.7</v>
      </c>
      <c r="G54" s="34">
        <v>13</v>
      </c>
      <c r="H54" s="35">
        <v>107</v>
      </c>
    </row>
    <row r="55" spans="1:8" s="83" customFormat="1" ht="26.4" x14ac:dyDescent="0.25">
      <c r="A55" s="96"/>
      <c r="B55" s="9" t="s">
        <v>65</v>
      </c>
      <c r="C55" s="10">
        <v>250</v>
      </c>
      <c r="D55" s="11">
        <v>2.7</v>
      </c>
      <c r="E55" s="11">
        <v>2.85</v>
      </c>
      <c r="F55" s="11">
        <v>18.829999999999998</v>
      </c>
      <c r="G55" s="34">
        <f>133.8/2*2.5</f>
        <v>167.25</v>
      </c>
      <c r="H55" s="35">
        <v>147</v>
      </c>
    </row>
    <row r="56" spans="1:8" s="83" customFormat="1" x14ac:dyDescent="0.25">
      <c r="A56" s="96"/>
      <c r="B56" s="9" t="s">
        <v>56</v>
      </c>
      <c r="C56" s="10">
        <v>100</v>
      </c>
      <c r="D56" s="11">
        <v>10.25</v>
      </c>
      <c r="E56" s="11">
        <f>7.66/0.09*0.1</f>
        <v>8.5111111111111111</v>
      </c>
      <c r="F56" s="11">
        <f>8.93/0.09*0.1</f>
        <v>9.9222222222222243</v>
      </c>
      <c r="G56" s="11">
        <f>143.99/0.09*0.1</f>
        <v>159.98888888888894</v>
      </c>
      <c r="H56" s="35">
        <v>343</v>
      </c>
    </row>
    <row r="57" spans="1:8" s="83" customFormat="1" x14ac:dyDescent="0.25">
      <c r="A57" s="96"/>
      <c r="B57" s="9" t="s">
        <v>140</v>
      </c>
      <c r="C57" s="10">
        <v>180</v>
      </c>
      <c r="D57" s="11">
        <f>4.87/1.5*1.8</f>
        <v>5.8440000000000003</v>
      </c>
      <c r="E57" s="11">
        <f>9.7/1.5*1.8</f>
        <v>11.639999999999999</v>
      </c>
      <c r="F57" s="11">
        <f>40.08/1.5*1.8</f>
        <v>48.095999999999997</v>
      </c>
      <c r="G57" s="11">
        <f>218.03/1.5*1.8</f>
        <v>261.63599999999997</v>
      </c>
      <c r="H57" s="38">
        <v>414</v>
      </c>
    </row>
    <row r="58" spans="1:8" s="83" customFormat="1" x14ac:dyDescent="0.25">
      <c r="A58" s="96"/>
      <c r="B58" s="9" t="s">
        <v>57</v>
      </c>
      <c r="C58" s="10">
        <v>200</v>
      </c>
      <c r="D58" s="11">
        <v>0.32</v>
      </c>
      <c r="E58" s="11">
        <v>0.14000000000000001</v>
      </c>
      <c r="F58" s="11">
        <v>11.46</v>
      </c>
      <c r="G58" s="34">
        <v>48.32</v>
      </c>
      <c r="H58" s="35">
        <v>519</v>
      </c>
    </row>
    <row r="59" spans="1:8" s="83" customFormat="1" x14ac:dyDescent="0.25">
      <c r="A59" s="96"/>
      <c r="B59" s="9" t="s">
        <v>29</v>
      </c>
      <c r="C59" s="10">
        <v>30</v>
      </c>
      <c r="D59" s="11">
        <v>2.37</v>
      </c>
      <c r="E59" s="11">
        <v>0.3</v>
      </c>
      <c r="F59" s="11">
        <v>14.76</v>
      </c>
      <c r="G59" s="34">
        <v>70.5</v>
      </c>
      <c r="H59" s="35">
        <v>108</v>
      </c>
    </row>
    <row r="60" spans="1:8" s="83" customFormat="1" x14ac:dyDescent="0.25">
      <c r="A60" s="96"/>
      <c r="B60" s="9" t="s">
        <v>28</v>
      </c>
      <c r="C60" s="10">
        <v>30</v>
      </c>
      <c r="D60" s="11">
        <v>1.98</v>
      </c>
      <c r="E60" s="11">
        <v>0.36</v>
      </c>
      <c r="F60" s="11">
        <v>10.02</v>
      </c>
      <c r="G60" s="34">
        <v>52.2</v>
      </c>
      <c r="H60" s="35">
        <v>109</v>
      </c>
    </row>
    <row r="61" spans="1:8" s="95" customFormat="1" x14ac:dyDescent="0.25">
      <c r="A61" s="96" t="s">
        <v>30</v>
      </c>
      <c r="B61" s="97"/>
      <c r="C61" s="43">
        <f>SUM(C54:C60)</f>
        <v>890</v>
      </c>
      <c r="D61" s="39">
        <f t="shared" ref="D61:G61" si="7">SUM(D54:D60)</f>
        <v>24.264000000000003</v>
      </c>
      <c r="E61" s="39">
        <f t="shared" si="7"/>
        <v>23.90111111111111</v>
      </c>
      <c r="F61" s="39">
        <f t="shared" si="7"/>
        <v>114.78822222222223</v>
      </c>
      <c r="G61" s="39">
        <f t="shared" si="7"/>
        <v>772.894888888889</v>
      </c>
      <c r="H61" s="37"/>
    </row>
    <row r="62" spans="1:8" s="83" customFormat="1" x14ac:dyDescent="0.25">
      <c r="A62" s="96" t="s">
        <v>31</v>
      </c>
      <c r="B62" s="9" t="s">
        <v>59</v>
      </c>
      <c r="C62" s="10">
        <v>200</v>
      </c>
      <c r="D62" s="11">
        <v>0.3</v>
      </c>
      <c r="E62" s="11">
        <v>0.12</v>
      </c>
      <c r="F62" s="11">
        <v>9.18</v>
      </c>
      <c r="G62" s="34">
        <v>39.74</v>
      </c>
      <c r="H62" s="38" t="s">
        <v>58</v>
      </c>
    </row>
    <row r="63" spans="1:8" s="83" customFormat="1" x14ac:dyDescent="0.25">
      <c r="A63" s="96"/>
      <c r="B63" s="9" t="s">
        <v>60</v>
      </c>
      <c r="C63" s="10">
        <v>100</v>
      </c>
      <c r="D63" s="11">
        <v>6.3</v>
      </c>
      <c r="E63" s="11">
        <v>6.89</v>
      </c>
      <c r="F63" s="11">
        <v>33.119999999999997</v>
      </c>
      <c r="G63" s="34">
        <v>206.93</v>
      </c>
      <c r="H63" s="35">
        <v>540</v>
      </c>
    </row>
    <row r="64" spans="1:8" s="95" customFormat="1" x14ac:dyDescent="0.25">
      <c r="A64" s="96" t="s">
        <v>35</v>
      </c>
      <c r="B64" s="97"/>
      <c r="C64" s="36">
        <f>SUM(C62:C63)</f>
        <v>300</v>
      </c>
      <c r="D64" s="36">
        <f t="shared" ref="D64:G64" si="8">SUM(D62:D63)</f>
        <v>6.6</v>
      </c>
      <c r="E64" s="36">
        <f t="shared" si="8"/>
        <v>7.01</v>
      </c>
      <c r="F64" s="36">
        <f t="shared" si="8"/>
        <v>42.3</v>
      </c>
      <c r="G64" s="36">
        <f t="shared" si="8"/>
        <v>246.67000000000002</v>
      </c>
      <c r="H64" s="37"/>
    </row>
    <row r="65" spans="1:8" s="95" customFormat="1" ht="13.8" thickBot="1" x14ac:dyDescent="0.3">
      <c r="A65" s="98" t="s">
        <v>36</v>
      </c>
      <c r="B65" s="99"/>
      <c r="C65" s="44">
        <f>C53+C61+C64</f>
        <v>1740</v>
      </c>
      <c r="D65" s="41">
        <f t="shared" ref="D65:G65" si="9">D53+D61+D64</f>
        <v>48.474000000000004</v>
      </c>
      <c r="E65" s="41">
        <f t="shared" si="9"/>
        <v>47.181111111111107</v>
      </c>
      <c r="F65" s="41">
        <f t="shared" si="9"/>
        <v>246.85822222222225</v>
      </c>
      <c r="G65" s="41">
        <f t="shared" si="9"/>
        <v>1576.0448888888891</v>
      </c>
      <c r="H65" s="42"/>
    </row>
    <row r="66" spans="1:8" s="95" customFormat="1" x14ac:dyDescent="0.25">
      <c r="A66" s="100" t="s">
        <v>61</v>
      </c>
      <c r="B66" s="101"/>
      <c r="C66" s="101"/>
      <c r="D66" s="101"/>
      <c r="E66" s="101"/>
      <c r="F66" s="101"/>
      <c r="G66" s="101"/>
      <c r="H66" s="102"/>
    </row>
    <row r="67" spans="1:8" s="83" customFormat="1" x14ac:dyDescent="0.25">
      <c r="A67" s="96" t="s">
        <v>12</v>
      </c>
      <c r="B67" s="9" t="s">
        <v>85</v>
      </c>
      <c r="C67" s="10">
        <v>250</v>
      </c>
      <c r="D67" s="11">
        <v>7.05</v>
      </c>
      <c r="E67" s="11">
        <v>8.9499999999999993</v>
      </c>
      <c r="F67" s="11">
        <v>41.77</v>
      </c>
      <c r="G67" s="11">
        <v>275.77</v>
      </c>
      <c r="H67" s="35">
        <v>268</v>
      </c>
    </row>
    <row r="68" spans="1:8" s="83" customFormat="1" x14ac:dyDescent="0.25">
      <c r="A68" s="96"/>
      <c r="B68" s="9" t="s">
        <v>141</v>
      </c>
      <c r="C68" s="10">
        <v>100</v>
      </c>
      <c r="D68" s="11">
        <v>7.83</v>
      </c>
      <c r="E68" s="11">
        <v>6.72</v>
      </c>
      <c r="F68" s="11">
        <v>44.19</v>
      </c>
      <c r="G68" s="11">
        <v>276.61</v>
      </c>
      <c r="H68" s="35">
        <v>270</v>
      </c>
    </row>
    <row r="69" spans="1:8" s="83" customFormat="1" x14ac:dyDescent="0.25">
      <c r="A69" s="96"/>
      <c r="B69" s="9" t="s">
        <v>40</v>
      </c>
      <c r="C69" s="10">
        <v>200</v>
      </c>
      <c r="D69" s="11">
        <v>0.26</v>
      </c>
      <c r="E69" s="11">
        <v>0</v>
      </c>
      <c r="F69" s="11">
        <v>7.24</v>
      </c>
      <c r="G69" s="34">
        <v>30.84</v>
      </c>
      <c r="H69" s="35">
        <v>494</v>
      </c>
    </row>
    <row r="70" spans="1:8" s="95" customFormat="1" x14ac:dyDescent="0.25">
      <c r="A70" s="96" t="s">
        <v>20</v>
      </c>
      <c r="B70" s="97"/>
      <c r="C70" s="36">
        <f>SUM(C67:C69)</f>
        <v>550</v>
      </c>
      <c r="D70" s="39">
        <f>SUM(D67:D69)</f>
        <v>15.139999999999999</v>
      </c>
      <c r="E70" s="39">
        <f>SUM(E67:E69)</f>
        <v>15.669999999999998</v>
      </c>
      <c r="F70" s="39">
        <f>SUM(F67:F69)</f>
        <v>93.2</v>
      </c>
      <c r="G70" s="39">
        <f>SUM(G67:G69)</f>
        <v>583.22</v>
      </c>
      <c r="H70" s="37"/>
    </row>
    <row r="71" spans="1:8" s="83" customFormat="1" x14ac:dyDescent="0.25">
      <c r="A71" s="96" t="s">
        <v>21</v>
      </c>
      <c r="B71" s="9" t="s">
        <v>55</v>
      </c>
      <c r="C71" s="10">
        <v>100</v>
      </c>
      <c r="D71" s="11">
        <v>1.17</v>
      </c>
      <c r="E71" s="11">
        <v>0.1</v>
      </c>
      <c r="F71" s="11">
        <v>5.67</v>
      </c>
      <c r="G71" s="34">
        <v>28.33</v>
      </c>
      <c r="H71" s="35">
        <v>16</v>
      </c>
    </row>
    <row r="72" spans="1:8" s="83" customFormat="1" ht="26.4" x14ac:dyDescent="0.25">
      <c r="A72" s="96"/>
      <c r="B72" s="9" t="s">
        <v>101</v>
      </c>
      <c r="C72" s="10">
        <v>250</v>
      </c>
      <c r="D72" s="11">
        <v>2.8</v>
      </c>
      <c r="E72" s="11">
        <v>5.27</v>
      </c>
      <c r="F72" s="11">
        <f>17.4/2*2.5</f>
        <v>21.75</v>
      </c>
      <c r="G72" s="11">
        <f>107.26/2*2.5</f>
        <v>134.07500000000002</v>
      </c>
      <c r="H72" s="38" t="s">
        <v>100</v>
      </c>
    </row>
    <row r="73" spans="1:8" s="83" customFormat="1" x14ac:dyDescent="0.25">
      <c r="A73" s="96"/>
      <c r="B73" s="9" t="s">
        <v>67</v>
      </c>
      <c r="C73" s="10">
        <v>100</v>
      </c>
      <c r="D73" s="11">
        <v>11.42</v>
      </c>
      <c r="E73" s="11">
        <v>11.64</v>
      </c>
      <c r="F73" s="11">
        <v>9.1999999999999993</v>
      </c>
      <c r="G73" s="11">
        <f>178.28/0.09*0.1</f>
        <v>198.0888888888889</v>
      </c>
      <c r="H73" s="38" t="s">
        <v>66</v>
      </c>
    </row>
    <row r="74" spans="1:8" s="83" customFormat="1" x14ac:dyDescent="0.25">
      <c r="A74" s="96"/>
      <c r="B74" s="9" t="s">
        <v>69</v>
      </c>
      <c r="C74" s="10">
        <v>180</v>
      </c>
      <c r="D74" s="11">
        <f>12.9/1.5*1.8</f>
        <v>15.48</v>
      </c>
      <c r="E74" s="11">
        <f>9.71/1.5*1.8</f>
        <v>11.652000000000001</v>
      </c>
      <c r="F74" s="11">
        <f>39.91/1.5*1.8</f>
        <v>47.891999999999996</v>
      </c>
      <c r="G74" s="11">
        <f>256.49/1.5*1.8</f>
        <v>307.78800000000001</v>
      </c>
      <c r="H74" s="38" t="s">
        <v>68</v>
      </c>
    </row>
    <row r="75" spans="1:8" s="83" customFormat="1" x14ac:dyDescent="0.25">
      <c r="A75" s="96"/>
      <c r="B75" s="9" t="s">
        <v>27</v>
      </c>
      <c r="C75" s="10">
        <v>200</v>
      </c>
      <c r="D75" s="11">
        <v>0.08</v>
      </c>
      <c r="E75" s="11">
        <v>0</v>
      </c>
      <c r="F75" s="11">
        <v>10.62</v>
      </c>
      <c r="G75" s="34">
        <v>40.44</v>
      </c>
      <c r="H75" s="35">
        <v>508</v>
      </c>
    </row>
    <row r="76" spans="1:8" s="83" customFormat="1" x14ac:dyDescent="0.25">
      <c r="A76" s="96"/>
      <c r="B76" s="9" t="s">
        <v>29</v>
      </c>
      <c r="C76" s="10">
        <v>30</v>
      </c>
      <c r="D76" s="11">
        <v>2.37</v>
      </c>
      <c r="E76" s="11">
        <v>0.3</v>
      </c>
      <c r="F76" s="11">
        <v>14.76</v>
      </c>
      <c r="G76" s="34">
        <v>70.5</v>
      </c>
      <c r="H76" s="35">
        <v>108</v>
      </c>
    </row>
    <row r="77" spans="1:8" s="83" customFormat="1" x14ac:dyDescent="0.25">
      <c r="A77" s="96"/>
      <c r="B77" s="9" t="s">
        <v>28</v>
      </c>
      <c r="C77" s="10">
        <v>30</v>
      </c>
      <c r="D77" s="11">
        <v>1.98</v>
      </c>
      <c r="E77" s="11">
        <v>0.36</v>
      </c>
      <c r="F77" s="11">
        <v>10.02</v>
      </c>
      <c r="G77" s="34">
        <v>52.2</v>
      </c>
      <c r="H77" s="35">
        <v>109</v>
      </c>
    </row>
    <row r="78" spans="1:8" s="95" customFormat="1" x14ac:dyDescent="0.25">
      <c r="A78" s="96" t="s">
        <v>30</v>
      </c>
      <c r="B78" s="97"/>
      <c r="C78" s="36">
        <f>SUM(C71:C77)</f>
        <v>890</v>
      </c>
      <c r="D78" s="36">
        <f t="shared" ref="D78:G78" si="10">SUM(D71:D77)</f>
        <v>35.299999999999997</v>
      </c>
      <c r="E78" s="39">
        <f t="shared" si="10"/>
        <v>29.321999999999999</v>
      </c>
      <c r="F78" s="39">
        <f t="shared" si="10"/>
        <v>119.91200000000001</v>
      </c>
      <c r="G78" s="39">
        <f t="shared" si="10"/>
        <v>831.42188888888904</v>
      </c>
      <c r="H78" s="37"/>
    </row>
    <row r="79" spans="1:8" s="83" customFormat="1" ht="16.5" customHeight="1" x14ac:dyDescent="0.25">
      <c r="A79" s="96" t="s">
        <v>31</v>
      </c>
      <c r="B79" s="9" t="s">
        <v>71</v>
      </c>
      <c r="C79" s="10">
        <v>200</v>
      </c>
      <c r="D79" s="11">
        <v>0.2</v>
      </c>
      <c r="E79" s="11">
        <v>0.2</v>
      </c>
      <c r="F79" s="11">
        <v>22.8</v>
      </c>
      <c r="G79" s="34">
        <v>100</v>
      </c>
      <c r="H79" s="38" t="s">
        <v>70</v>
      </c>
    </row>
    <row r="80" spans="1:8" s="83" customFormat="1" x14ac:dyDescent="0.25">
      <c r="A80" s="96"/>
      <c r="B80" s="9" t="s">
        <v>73</v>
      </c>
      <c r="C80" s="10">
        <v>100</v>
      </c>
      <c r="D80" s="11">
        <v>8.25</v>
      </c>
      <c r="E80" s="11">
        <v>6.67</v>
      </c>
      <c r="F80" s="11">
        <v>35.21</v>
      </c>
      <c r="G80" s="34">
        <v>306.49</v>
      </c>
      <c r="H80" s="38" t="s">
        <v>72</v>
      </c>
    </row>
    <row r="81" spans="1:8" s="95" customFormat="1" x14ac:dyDescent="0.25">
      <c r="A81" s="96" t="s">
        <v>35</v>
      </c>
      <c r="B81" s="97"/>
      <c r="C81" s="36">
        <f>SUM(C79:C80)</f>
        <v>300</v>
      </c>
      <c r="D81" s="36">
        <f t="shared" ref="D81:G81" si="11">SUM(D79:D80)</f>
        <v>8.4499999999999993</v>
      </c>
      <c r="E81" s="36">
        <f t="shared" si="11"/>
        <v>6.87</v>
      </c>
      <c r="F81" s="36">
        <f t="shared" si="11"/>
        <v>58.010000000000005</v>
      </c>
      <c r="G81" s="36">
        <f t="shared" si="11"/>
        <v>406.49</v>
      </c>
      <c r="H81" s="37"/>
    </row>
    <row r="82" spans="1:8" s="95" customFormat="1" ht="13.8" thickBot="1" x14ac:dyDescent="0.3">
      <c r="A82" s="98" t="s">
        <v>36</v>
      </c>
      <c r="B82" s="99"/>
      <c r="C82" s="40">
        <f>C70+C78+C81</f>
        <v>1740</v>
      </c>
      <c r="D82" s="41">
        <f t="shared" ref="D82:G82" si="12">D70+D78+D81</f>
        <v>58.89</v>
      </c>
      <c r="E82" s="41">
        <f t="shared" si="12"/>
        <v>51.861999999999995</v>
      </c>
      <c r="F82" s="41">
        <f t="shared" si="12"/>
        <v>271.12200000000001</v>
      </c>
      <c r="G82" s="41">
        <f t="shared" si="12"/>
        <v>1821.1318888888891</v>
      </c>
      <c r="H82" s="42"/>
    </row>
    <row r="83" spans="1:8" s="95" customFormat="1" x14ac:dyDescent="0.25">
      <c r="A83" s="100" t="s">
        <v>74</v>
      </c>
      <c r="B83" s="101"/>
      <c r="C83" s="101"/>
      <c r="D83" s="101"/>
      <c r="E83" s="101"/>
      <c r="F83" s="101"/>
      <c r="G83" s="101"/>
      <c r="H83" s="102"/>
    </row>
    <row r="84" spans="1:8" s="83" customFormat="1" x14ac:dyDescent="0.25">
      <c r="A84" s="96" t="s">
        <v>12</v>
      </c>
      <c r="B84" s="9" t="s">
        <v>98</v>
      </c>
      <c r="C84" s="10">
        <v>250</v>
      </c>
      <c r="D84" s="11">
        <v>8.9499999999999993</v>
      </c>
      <c r="E84" s="11">
        <v>11.75</v>
      </c>
      <c r="F84" s="11">
        <v>36</v>
      </c>
      <c r="G84" s="11">
        <v>364.87</v>
      </c>
      <c r="H84" s="35">
        <v>266</v>
      </c>
    </row>
    <row r="85" spans="1:8" s="83" customFormat="1" x14ac:dyDescent="0.25">
      <c r="A85" s="96"/>
      <c r="B85" s="9" t="s">
        <v>136</v>
      </c>
      <c r="C85" s="10">
        <v>100</v>
      </c>
      <c r="D85" s="11">
        <v>8.74</v>
      </c>
      <c r="E85" s="11">
        <v>5.65</v>
      </c>
      <c r="F85" s="11">
        <v>57.43</v>
      </c>
      <c r="G85" s="11">
        <v>313.97000000000003</v>
      </c>
      <c r="H85" s="38">
        <v>563</v>
      </c>
    </row>
    <row r="86" spans="1:8" s="83" customFormat="1" x14ac:dyDescent="0.25">
      <c r="A86" s="96"/>
      <c r="B86" s="9" t="s">
        <v>18</v>
      </c>
      <c r="C86" s="10">
        <v>200</v>
      </c>
      <c r="D86" s="11">
        <v>0.2</v>
      </c>
      <c r="E86" s="11">
        <v>0</v>
      </c>
      <c r="F86" s="11">
        <v>7.02</v>
      </c>
      <c r="G86" s="34">
        <v>28.46</v>
      </c>
      <c r="H86" s="35">
        <v>493</v>
      </c>
    </row>
    <row r="87" spans="1:8" s="95" customFormat="1" x14ac:dyDescent="0.25">
      <c r="A87" s="96" t="s">
        <v>20</v>
      </c>
      <c r="B87" s="97"/>
      <c r="C87" s="36">
        <f>SUM(C84:C86)</f>
        <v>550</v>
      </c>
      <c r="D87" s="36">
        <f>SUM(D84:D86)</f>
        <v>17.889999999999997</v>
      </c>
      <c r="E87" s="36">
        <f>SUM(E84:E86)</f>
        <v>17.399999999999999</v>
      </c>
      <c r="F87" s="36">
        <f>SUM(F84:F86)</f>
        <v>100.45</v>
      </c>
      <c r="G87" s="36">
        <f>SUM(G84:G86)</f>
        <v>707.30000000000007</v>
      </c>
      <c r="H87" s="37"/>
    </row>
    <row r="88" spans="1:8" s="83" customFormat="1" x14ac:dyDescent="0.25">
      <c r="A88" s="96" t="s">
        <v>21</v>
      </c>
      <c r="B88" s="9" t="s">
        <v>75</v>
      </c>
      <c r="C88" s="10">
        <v>100</v>
      </c>
      <c r="D88" s="11">
        <v>1.33</v>
      </c>
      <c r="E88" s="11">
        <v>0.17</v>
      </c>
      <c r="F88" s="11">
        <v>7.17</v>
      </c>
      <c r="G88" s="34">
        <v>35</v>
      </c>
      <c r="H88" s="35">
        <v>17</v>
      </c>
    </row>
    <row r="89" spans="1:8" s="83" customFormat="1" ht="12.75" customHeight="1" x14ac:dyDescent="0.25">
      <c r="A89" s="96"/>
      <c r="B89" s="9" t="s">
        <v>77</v>
      </c>
      <c r="C89" s="10">
        <v>250</v>
      </c>
      <c r="D89" s="11">
        <v>2.2999999999999998</v>
      </c>
      <c r="E89" s="11">
        <v>4.25</v>
      </c>
      <c r="F89" s="11">
        <f>17.1/2*2.5</f>
        <v>21.375</v>
      </c>
      <c r="G89" s="11">
        <f>131.5/2*2.5</f>
        <v>164.375</v>
      </c>
      <c r="H89" s="38" t="s">
        <v>76</v>
      </c>
    </row>
    <row r="90" spans="1:8" s="83" customFormat="1" x14ac:dyDescent="0.25">
      <c r="A90" s="96"/>
      <c r="B90" s="9" t="s">
        <v>78</v>
      </c>
      <c r="C90" s="10">
        <v>280</v>
      </c>
      <c r="D90" s="11">
        <v>24.36</v>
      </c>
      <c r="E90" s="11">
        <v>26.77</v>
      </c>
      <c r="F90" s="11">
        <f>39.97/2.4*2.8</f>
        <v>46.631666666666668</v>
      </c>
      <c r="G90" s="11">
        <f>398.68/2.4*2.8</f>
        <v>465.12666666666667</v>
      </c>
      <c r="H90" s="35">
        <v>407</v>
      </c>
    </row>
    <row r="91" spans="1:8" s="83" customFormat="1" x14ac:dyDescent="0.25">
      <c r="A91" s="96"/>
      <c r="B91" s="9" t="s">
        <v>80</v>
      </c>
      <c r="C91" s="10">
        <v>200</v>
      </c>
      <c r="D91" s="11">
        <v>0</v>
      </c>
      <c r="E91" s="11">
        <v>0</v>
      </c>
      <c r="F91" s="11">
        <v>19</v>
      </c>
      <c r="G91" s="34">
        <v>75</v>
      </c>
      <c r="H91" s="38" t="s">
        <v>79</v>
      </c>
    </row>
    <row r="92" spans="1:8" s="83" customFormat="1" x14ac:dyDescent="0.25">
      <c r="A92" s="96"/>
      <c r="B92" s="9" t="s">
        <v>29</v>
      </c>
      <c r="C92" s="10">
        <v>30</v>
      </c>
      <c r="D92" s="11">
        <v>2.37</v>
      </c>
      <c r="E92" s="11">
        <v>0.3</v>
      </c>
      <c r="F92" s="11">
        <v>14.76</v>
      </c>
      <c r="G92" s="34">
        <v>70.5</v>
      </c>
      <c r="H92" s="35">
        <v>108</v>
      </c>
    </row>
    <row r="93" spans="1:8" s="83" customFormat="1" x14ac:dyDescent="0.25">
      <c r="A93" s="96"/>
      <c r="B93" s="9" t="s">
        <v>28</v>
      </c>
      <c r="C93" s="10">
        <v>30</v>
      </c>
      <c r="D93" s="11">
        <v>1.98</v>
      </c>
      <c r="E93" s="11">
        <v>0.36</v>
      </c>
      <c r="F93" s="11">
        <v>10.02</v>
      </c>
      <c r="G93" s="34">
        <v>52.2</v>
      </c>
      <c r="H93" s="35">
        <v>109</v>
      </c>
    </row>
    <row r="94" spans="1:8" s="95" customFormat="1" x14ac:dyDescent="0.25">
      <c r="A94" s="96" t="s">
        <v>30</v>
      </c>
      <c r="B94" s="97"/>
      <c r="C94" s="36">
        <f>SUM(C88:C93)</f>
        <v>890</v>
      </c>
      <c r="D94" s="36">
        <f t="shared" ref="D94:G94" si="13">SUM(D88:D93)</f>
        <v>32.339999999999996</v>
      </c>
      <c r="E94" s="36">
        <f t="shared" si="13"/>
        <v>31.849999999999998</v>
      </c>
      <c r="F94" s="39">
        <f t="shared" si="13"/>
        <v>118.95666666666668</v>
      </c>
      <c r="G94" s="39">
        <f t="shared" si="13"/>
        <v>862.20166666666671</v>
      </c>
      <c r="H94" s="37"/>
    </row>
    <row r="95" spans="1:8" s="83" customFormat="1" ht="15" customHeight="1" x14ac:dyDescent="0.25">
      <c r="A95" s="96" t="s">
        <v>31</v>
      </c>
      <c r="B95" s="9" t="s">
        <v>81</v>
      </c>
      <c r="C95" s="10">
        <v>200</v>
      </c>
      <c r="D95" s="11">
        <v>0</v>
      </c>
      <c r="E95" s="11">
        <v>0</v>
      </c>
      <c r="F95" s="11">
        <v>6.98</v>
      </c>
      <c r="G95" s="34">
        <v>26.54</v>
      </c>
      <c r="H95" s="35">
        <v>503</v>
      </c>
    </row>
    <row r="96" spans="1:8" s="83" customFormat="1" ht="16.5" customHeight="1" x14ac:dyDescent="0.25">
      <c r="A96" s="96"/>
      <c r="B96" s="9" t="s">
        <v>83</v>
      </c>
      <c r="C96" s="10">
        <v>100</v>
      </c>
      <c r="D96" s="11">
        <v>6.27</v>
      </c>
      <c r="E96" s="11">
        <v>7.86</v>
      </c>
      <c r="F96" s="11">
        <v>35.47</v>
      </c>
      <c r="G96" s="34">
        <v>239.67</v>
      </c>
      <c r="H96" s="38" t="s">
        <v>82</v>
      </c>
    </row>
    <row r="97" spans="1:8" s="95" customFormat="1" x14ac:dyDescent="0.25">
      <c r="A97" s="96" t="s">
        <v>35</v>
      </c>
      <c r="B97" s="97"/>
      <c r="C97" s="36">
        <f>SUM(C95:C96)</f>
        <v>300</v>
      </c>
      <c r="D97" s="36">
        <f t="shared" ref="D97:G97" si="14">SUM(D95:D96)</f>
        <v>6.27</v>
      </c>
      <c r="E97" s="36">
        <f t="shared" si="14"/>
        <v>7.86</v>
      </c>
      <c r="F97" s="36">
        <f t="shared" si="14"/>
        <v>42.45</v>
      </c>
      <c r="G97" s="36">
        <f t="shared" si="14"/>
        <v>266.20999999999998</v>
      </c>
      <c r="H97" s="37"/>
    </row>
    <row r="98" spans="1:8" s="95" customFormat="1" ht="13.8" thickBot="1" x14ac:dyDescent="0.3">
      <c r="A98" s="98" t="s">
        <v>36</v>
      </c>
      <c r="B98" s="99"/>
      <c r="C98" s="40">
        <f>C87+C94+C97</f>
        <v>1740</v>
      </c>
      <c r="D98" s="41">
        <f t="shared" ref="D98:G98" si="15">D87+D94+D97</f>
        <v>56.499999999999986</v>
      </c>
      <c r="E98" s="41">
        <f t="shared" si="15"/>
        <v>57.11</v>
      </c>
      <c r="F98" s="41">
        <f t="shared" si="15"/>
        <v>261.85666666666668</v>
      </c>
      <c r="G98" s="41">
        <f t="shared" si="15"/>
        <v>1835.7116666666668</v>
      </c>
      <c r="H98" s="42"/>
    </row>
    <row r="99" spans="1:8" s="95" customFormat="1" x14ac:dyDescent="0.25">
      <c r="A99" s="100" t="s">
        <v>142</v>
      </c>
      <c r="B99" s="101"/>
      <c r="C99" s="101"/>
      <c r="D99" s="101"/>
      <c r="E99" s="101"/>
      <c r="F99" s="101"/>
      <c r="G99" s="101"/>
      <c r="H99" s="102"/>
    </row>
    <row r="100" spans="1:8" s="83" customFormat="1" x14ac:dyDescent="0.25">
      <c r="A100" s="96" t="s">
        <v>12</v>
      </c>
      <c r="B100" s="9" t="s">
        <v>85</v>
      </c>
      <c r="C100" s="10">
        <v>250</v>
      </c>
      <c r="D100" s="11">
        <v>7.05</v>
      </c>
      <c r="E100" s="11">
        <v>8.9499999999999993</v>
      </c>
      <c r="F100" s="11">
        <v>41.77</v>
      </c>
      <c r="G100" s="34">
        <v>275.77</v>
      </c>
      <c r="H100" s="35">
        <v>268</v>
      </c>
    </row>
    <row r="101" spans="1:8" s="83" customFormat="1" x14ac:dyDescent="0.25">
      <c r="A101" s="96"/>
      <c r="B101" s="9" t="s">
        <v>14</v>
      </c>
      <c r="C101" s="10">
        <v>40</v>
      </c>
      <c r="D101" s="11">
        <v>3</v>
      </c>
      <c r="E101" s="11">
        <v>1.1599999999999999</v>
      </c>
      <c r="F101" s="11">
        <v>20.56</v>
      </c>
      <c r="G101" s="34">
        <v>104.8</v>
      </c>
      <c r="H101" s="35">
        <v>111</v>
      </c>
    </row>
    <row r="102" spans="1:8" s="83" customFormat="1" x14ac:dyDescent="0.25">
      <c r="A102" s="96"/>
      <c r="B102" s="9" t="s">
        <v>16</v>
      </c>
      <c r="C102" s="10">
        <v>10</v>
      </c>
      <c r="D102" s="11">
        <v>2.3199999999999998</v>
      </c>
      <c r="E102" s="11">
        <v>2.95</v>
      </c>
      <c r="F102" s="11">
        <v>0</v>
      </c>
      <c r="G102" s="34">
        <v>36.4</v>
      </c>
      <c r="H102" s="38" t="s">
        <v>15</v>
      </c>
    </row>
    <row r="103" spans="1:8" s="83" customFormat="1" x14ac:dyDescent="0.25">
      <c r="A103" s="96"/>
      <c r="B103" s="9" t="s">
        <v>17</v>
      </c>
      <c r="C103" s="10">
        <v>10</v>
      </c>
      <c r="D103" s="11">
        <v>0.13</v>
      </c>
      <c r="E103" s="11">
        <v>6.15</v>
      </c>
      <c r="F103" s="11">
        <v>0.17</v>
      </c>
      <c r="G103" s="34">
        <v>56.6</v>
      </c>
      <c r="H103" s="35">
        <v>105</v>
      </c>
    </row>
    <row r="104" spans="1:8" s="83" customFormat="1" x14ac:dyDescent="0.25">
      <c r="A104" s="96"/>
      <c r="B104" s="9" t="s">
        <v>18</v>
      </c>
      <c r="C104" s="10">
        <v>200</v>
      </c>
      <c r="D104" s="11">
        <v>0.2</v>
      </c>
      <c r="E104" s="11">
        <v>0</v>
      </c>
      <c r="F104" s="11">
        <v>7.02</v>
      </c>
      <c r="G104" s="34">
        <v>28.46</v>
      </c>
      <c r="H104" s="35">
        <v>493</v>
      </c>
    </row>
    <row r="105" spans="1:8" s="83" customFormat="1" x14ac:dyDescent="0.25">
      <c r="A105" s="96"/>
      <c r="B105" s="9" t="s">
        <v>19</v>
      </c>
      <c r="C105" s="10">
        <v>40</v>
      </c>
      <c r="D105" s="11">
        <v>3</v>
      </c>
      <c r="E105" s="11">
        <v>4.72</v>
      </c>
      <c r="F105" s="11">
        <v>29.96</v>
      </c>
      <c r="G105" s="34">
        <v>166.84</v>
      </c>
      <c r="H105" s="35">
        <v>590</v>
      </c>
    </row>
    <row r="106" spans="1:8" s="95" customFormat="1" x14ac:dyDescent="0.25">
      <c r="A106" s="96" t="s">
        <v>20</v>
      </c>
      <c r="B106" s="97"/>
      <c r="C106" s="36">
        <f>SUM(C100:C105)</f>
        <v>550</v>
      </c>
      <c r="D106" s="36">
        <f t="shared" ref="D106:G106" si="16">SUM(D100:D105)</f>
        <v>15.700000000000001</v>
      </c>
      <c r="E106" s="36">
        <f t="shared" si="16"/>
        <v>23.93</v>
      </c>
      <c r="F106" s="36">
        <f t="shared" si="16"/>
        <v>99.47999999999999</v>
      </c>
      <c r="G106" s="36">
        <f t="shared" si="16"/>
        <v>668.87</v>
      </c>
      <c r="H106" s="37"/>
    </row>
    <row r="107" spans="1:8" s="83" customFormat="1" ht="14.25" customHeight="1" x14ac:dyDescent="0.25">
      <c r="A107" s="96" t="s">
        <v>21</v>
      </c>
      <c r="B107" s="9" t="s">
        <v>22</v>
      </c>
      <c r="C107" s="10">
        <v>100</v>
      </c>
      <c r="D107" s="11">
        <v>1.9</v>
      </c>
      <c r="E107" s="11">
        <v>8.9</v>
      </c>
      <c r="F107" s="11">
        <v>7.7</v>
      </c>
      <c r="G107" s="34">
        <v>119</v>
      </c>
      <c r="H107" s="35">
        <v>115</v>
      </c>
    </row>
    <row r="108" spans="1:8" s="83" customFormat="1" ht="26.4" x14ac:dyDescent="0.25">
      <c r="A108" s="96"/>
      <c r="B108" s="9" t="s">
        <v>87</v>
      </c>
      <c r="C108" s="10">
        <v>250</v>
      </c>
      <c r="D108" s="11">
        <f>3.54/2*2.5</f>
        <v>4.4249999999999998</v>
      </c>
      <c r="E108" s="11">
        <f>5.94/2*2.5</f>
        <v>7.4250000000000007</v>
      </c>
      <c r="F108" s="11">
        <f>10.82/2*2.5</f>
        <v>13.525</v>
      </c>
      <c r="G108" s="34">
        <f>98.08/2*2.5</f>
        <v>122.6</v>
      </c>
      <c r="H108" s="38" t="s">
        <v>86</v>
      </c>
    </row>
    <row r="109" spans="1:8" s="83" customFormat="1" x14ac:dyDescent="0.25">
      <c r="A109" s="96"/>
      <c r="B109" s="9" t="s">
        <v>25</v>
      </c>
      <c r="C109" s="10">
        <v>100</v>
      </c>
      <c r="D109" s="11">
        <v>7.15</v>
      </c>
      <c r="E109" s="11">
        <v>12.17</v>
      </c>
      <c r="F109" s="11">
        <v>2.37</v>
      </c>
      <c r="G109" s="11">
        <f>177.23/0.09*0.1</f>
        <v>196.92222222222222</v>
      </c>
      <c r="H109" s="38" t="s">
        <v>24</v>
      </c>
    </row>
    <row r="110" spans="1:8" s="83" customFormat="1" x14ac:dyDescent="0.25">
      <c r="A110" s="96"/>
      <c r="B110" s="9" t="s">
        <v>26</v>
      </c>
      <c r="C110" s="10">
        <v>180</v>
      </c>
      <c r="D110" s="11">
        <v>6.97</v>
      </c>
      <c r="E110" s="11">
        <f>3.91/1.5*1.8</f>
        <v>4.6920000000000002</v>
      </c>
      <c r="F110" s="11">
        <f>43.55/1.5*1.8</f>
        <v>52.26</v>
      </c>
      <c r="G110" s="34">
        <f>201.4/1.5*1.8</f>
        <v>241.68000000000004</v>
      </c>
      <c r="H110" s="35">
        <v>291</v>
      </c>
    </row>
    <row r="111" spans="1:8" s="83" customFormat="1" x14ac:dyDescent="0.25">
      <c r="A111" s="96"/>
      <c r="B111" s="9" t="s">
        <v>27</v>
      </c>
      <c r="C111" s="10">
        <v>200</v>
      </c>
      <c r="D111" s="11">
        <v>0.08</v>
      </c>
      <c r="E111" s="11">
        <v>0</v>
      </c>
      <c r="F111" s="11">
        <v>10.62</v>
      </c>
      <c r="G111" s="34">
        <v>40.44</v>
      </c>
      <c r="H111" s="35">
        <v>508</v>
      </c>
    </row>
    <row r="112" spans="1:8" s="83" customFormat="1" x14ac:dyDescent="0.25">
      <c r="A112" s="96"/>
      <c r="B112" s="9" t="s">
        <v>29</v>
      </c>
      <c r="C112" s="10">
        <v>30</v>
      </c>
      <c r="D112" s="11">
        <v>2.37</v>
      </c>
      <c r="E112" s="11">
        <v>0.3</v>
      </c>
      <c r="F112" s="11">
        <v>14.76</v>
      </c>
      <c r="G112" s="34">
        <v>70.5</v>
      </c>
      <c r="H112" s="35">
        <v>108</v>
      </c>
    </row>
    <row r="113" spans="1:8" s="83" customFormat="1" x14ac:dyDescent="0.25">
      <c r="A113" s="96"/>
      <c r="B113" s="9" t="s">
        <v>28</v>
      </c>
      <c r="C113" s="10">
        <v>30</v>
      </c>
      <c r="D113" s="11">
        <v>1.98</v>
      </c>
      <c r="E113" s="11">
        <v>0.36</v>
      </c>
      <c r="F113" s="11">
        <v>10.02</v>
      </c>
      <c r="G113" s="34">
        <v>52.2</v>
      </c>
      <c r="H113" s="35">
        <v>109</v>
      </c>
    </row>
    <row r="114" spans="1:8" s="95" customFormat="1" x14ac:dyDescent="0.25">
      <c r="A114" s="96" t="s">
        <v>30</v>
      </c>
      <c r="B114" s="97"/>
      <c r="C114" s="36">
        <f>SUM(C107:C113)</f>
        <v>890</v>
      </c>
      <c r="D114" s="39">
        <f t="shared" ref="D114:G114" si="17">SUM(D107:D113)</f>
        <v>24.875</v>
      </c>
      <c r="E114" s="39">
        <f t="shared" si="17"/>
        <v>33.847000000000001</v>
      </c>
      <c r="F114" s="39">
        <f t="shared" si="17"/>
        <v>111.25500000000001</v>
      </c>
      <c r="G114" s="39">
        <f t="shared" si="17"/>
        <v>843.34222222222229</v>
      </c>
      <c r="H114" s="37"/>
    </row>
    <row r="115" spans="1:8" s="83" customFormat="1" ht="26.4" x14ac:dyDescent="0.25">
      <c r="A115" s="96" t="s">
        <v>31</v>
      </c>
      <c r="B115" s="9" t="s">
        <v>51</v>
      </c>
      <c r="C115" s="10">
        <v>100</v>
      </c>
      <c r="D115" s="11">
        <v>5.89</v>
      </c>
      <c r="E115" s="11">
        <v>6.73</v>
      </c>
      <c r="F115" s="11">
        <v>31.07</v>
      </c>
      <c r="G115" s="34">
        <v>217.04</v>
      </c>
      <c r="H115" s="38" t="s">
        <v>50</v>
      </c>
    </row>
    <row r="116" spans="1:8" s="83" customFormat="1" x14ac:dyDescent="0.25">
      <c r="A116" s="96"/>
      <c r="B116" s="9" t="s">
        <v>32</v>
      </c>
      <c r="C116" s="10">
        <v>200</v>
      </c>
      <c r="D116" s="11">
        <v>0</v>
      </c>
      <c r="E116" s="11">
        <v>0</v>
      </c>
      <c r="F116" s="11">
        <v>24</v>
      </c>
      <c r="G116" s="34">
        <v>95</v>
      </c>
      <c r="H116" s="35">
        <v>614</v>
      </c>
    </row>
    <row r="117" spans="1:8" s="95" customFormat="1" x14ac:dyDescent="0.25">
      <c r="A117" s="96" t="s">
        <v>35</v>
      </c>
      <c r="B117" s="97"/>
      <c r="C117" s="36">
        <f>SUM(C115:C116)</f>
        <v>300</v>
      </c>
      <c r="D117" s="36">
        <f t="shared" ref="D117:G117" si="18">SUM(D115:D116)</f>
        <v>5.89</v>
      </c>
      <c r="E117" s="36">
        <f t="shared" si="18"/>
        <v>6.73</v>
      </c>
      <c r="F117" s="36">
        <f t="shared" si="18"/>
        <v>55.07</v>
      </c>
      <c r="G117" s="36">
        <f t="shared" si="18"/>
        <v>312.03999999999996</v>
      </c>
      <c r="H117" s="37"/>
    </row>
    <row r="118" spans="1:8" s="95" customFormat="1" ht="13.8" thickBot="1" x14ac:dyDescent="0.3">
      <c r="A118" s="98" t="s">
        <v>36</v>
      </c>
      <c r="B118" s="99"/>
      <c r="C118" s="40">
        <f>C106+C114+C117</f>
        <v>1740</v>
      </c>
      <c r="D118" s="41">
        <f t="shared" ref="D118:G118" si="19">D106+D114+D117</f>
        <v>46.465000000000003</v>
      </c>
      <c r="E118" s="41">
        <f t="shared" si="19"/>
        <v>64.507000000000005</v>
      </c>
      <c r="F118" s="41">
        <f t="shared" si="19"/>
        <v>265.80500000000001</v>
      </c>
      <c r="G118" s="41">
        <f t="shared" si="19"/>
        <v>1824.2522222222224</v>
      </c>
      <c r="H118" s="42"/>
    </row>
    <row r="119" spans="1:8" s="95" customFormat="1" x14ac:dyDescent="0.25">
      <c r="A119" s="100" t="s">
        <v>143</v>
      </c>
      <c r="B119" s="101"/>
      <c r="C119" s="101"/>
      <c r="D119" s="101"/>
      <c r="E119" s="101"/>
      <c r="F119" s="101"/>
      <c r="G119" s="101"/>
      <c r="H119" s="102"/>
    </row>
    <row r="120" spans="1:8" s="83" customFormat="1" x14ac:dyDescent="0.25">
      <c r="A120" s="96" t="s">
        <v>12</v>
      </c>
      <c r="B120" s="9" t="s">
        <v>88</v>
      </c>
      <c r="C120" s="10">
        <v>250</v>
      </c>
      <c r="D120" s="11">
        <f>14.18/2*2.5</f>
        <v>17.725000000000001</v>
      </c>
      <c r="E120" s="11">
        <v>18.62</v>
      </c>
      <c r="F120" s="11">
        <v>32.049999999999997</v>
      </c>
      <c r="G120" s="34">
        <v>398.25</v>
      </c>
      <c r="H120" s="35">
        <v>302</v>
      </c>
    </row>
    <row r="121" spans="1:8" s="83" customFormat="1" x14ac:dyDescent="0.25">
      <c r="A121" s="96"/>
      <c r="B121" s="9" t="s">
        <v>54</v>
      </c>
      <c r="C121" s="10">
        <v>100</v>
      </c>
      <c r="D121" s="11">
        <v>8.4</v>
      </c>
      <c r="E121" s="11">
        <v>5.97</v>
      </c>
      <c r="F121" s="11">
        <v>52.06</v>
      </c>
      <c r="G121" s="34">
        <v>318</v>
      </c>
      <c r="H121" s="35">
        <v>564</v>
      </c>
    </row>
    <row r="122" spans="1:8" s="83" customFormat="1" x14ac:dyDescent="0.25">
      <c r="A122" s="96"/>
      <c r="B122" s="9" t="s">
        <v>40</v>
      </c>
      <c r="C122" s="10">
        <v>200</v>
      </c>
      <c r="D122" s="11">
        <v>0.26</v>
      </c>
      <c r="E122" s="11">
        <v>0</v>
      </c>
      <c r="F122" s="11">
        <v>7.24</v>
      </c>
      <c r="G122" s="34">
        <v>30.84</v>
      </c>
      <c r="H122" s="35">
        <v>494</v>
      </c>
    </row>
    <row r="123" spans="1:8" s="95" customFormat="1" x14ac:dyDescent="0.25">
      <c r="A123" s="96" t="s">
        <v>20</v>
      </c>
      <c r="B123" s="97"/>
      <c r="C123" s="36">
        <f>SUM(C120:C122)</f>
        <v>550</v>
      </c>
      <c r="D123" s="39">
        <f t="shared" ref="D123:G123" si="20">SUM(D120:D122)</f>
        <v>26.385000000000002</v>
      </c>
      <c r="E123" s="36">
        <f t="shared" si="20"/>
        <v>24.59</v>
      </c>
      <c r="F123" s="36">
        <f t="shared" si="20"/>
        <v>91.35</v>
      </c>
      <c r="G123" s="36">
        <f t="shared" si="20"/>
        <v>747.09</v>
      </c>
      <c r="H123" s="37"/>
    </row>
    <row r="124" spans="1:8" s="83" customFormat="1" ht="14.25" customHeight="1" x14ac:dyDescent="0.25">
      <c r="A124" s="96" t="s">
        <v>21</v>
      </c>
      <c r="B124" s="9" t="s">
        <v>144</v>
      </c>
      <c r="C124" s="10">
        <v>100</v>
      </c>
      <c r="D124" s="11">
        <v>0.8</v>
      </c>
      <c r="E124" s="11">
        <v>0.1</v>
      </c>
      <c r="F124" s="11">
        <v>1.7</v>
      </c>
      <c r="G124" s="34">
        <v>13</v>
      </c>
      <c r="H124" s="35">
        <v>107</v>
      </c>
    </row>
    <row r="125" spans="1:8" s="83" customFormat="1" x14ac:dyDescent="0.25">
      <c r="A125" s="96"/>
      <c r="B125" s="9" t="s">
        <v>89</v>
      </c>
      <c r="C125" s="10">
        <v>250</v>
      </c>
      <c r="D125" s="11">
        <v>4.93</v>
      </c>
      <c r="E125" s="11">
        <f>6.48/2*2.5</f>
        <v>8.1000000000000014</v>
      </c>
      <c r="F125" s="11">
        <f>15.88/2*2.5</f>
        <v>19.850000000000001</v>
      </c>
      <c r="G125" s="11">
        <f>153.18/2*2.5</f>
        <v>191.47500000000002</v>
      </c>
      <c r="H125" s="35">
        <v>156</v>
      </c>
    </row>
    <row r="126" spans="1:8" s="83" customFormat="1" x14ac:dyDescent="0.25">
      <c r="A126" s="96"/>
      <c r="B126" s="9" t="s">
        <v>62</v>
      </c>
      <c r="C126" s="10">
        <v>280</v>
      </c>
      <c r="D126" s="11">
        <f>17.17/2.4*2.8</f>
        <v>20.03166666666667</v>
      </c>
      <c r="E126" s="11">
        <f>18.47/2.4*2.8</f>
        <v>21.548333333333332</v>
      </c>
      <c r="F126" s="11">
        <f>45.26/2.4*2.8</f>
        <v>52.803333333333335</v>
      </c>
      <c r="G126" s="34">
        <f>435.06/2.4*2.8</f>
        <v>507.57</v>
      </c>
      <c r="H126" s="35">
        <v>406</v>
      </c>
    </row>
    <row r="127" spans="1:8" s="83" customFormat="1" x14ac:dyDescent="0.25">
      <c r="A127" s="96"/>
      <c r="B127" s="9" t="s">
        <v>57</v>
      </c>
      <c r="C127" s="10">
        <v>200</v>
      </c>
      <c r="D127" s="11">
        <v>0.32</v>
      </c>
      <c r="E127" s="11">
        <v>0.14000000000000001</v>
      </c>
      <c r="F127" s="11">
        <v>11.46</v>
      </c>
      <c r="G127" s="34">
        <v>48.32</v>
      </c>
      <c r="H127" s="35">
        <v>519</v>
      </c>
    </row>
    <row r="128" spans="1:8" s="83" customFormat="1" x14ac:dyDescent="0.25">
      <c r="A128" s="96"/>
      <c r="B128" s="9" t="s">
        <v>29</v>
      </c>
      <c r="C128" s="10">
        <v>30</v>
      </c>
      <c r="D128" s="11">
        <v>2.37</v>
      </c>
      <c r="E128" s="11">
        <v>0.3</v>
      </c>
      <c r="F128" s="11">
        <v>14.76</v>
      </c>
      <c r="G128" s="34">
        <v>70.5</v>
      </c>
      <c r="H128" s="35">
        <v>108</v>
      </c>
    </row>
    <row r="129" spans="1:8" s="83" customFormat="1" x14ac:dyDescent="0.25">
      <c r="A129" s="96"/>
      <c r="B129" s="9" t="s">
        <v>28</v>
      </c>
      <c r="C129" s="10">
        <v>30</v>
      </c>
      <c r="D129" s="11">
        <v>1.98</v>
      </c>
      <c r="E129" s="11">
        <v>0.36</v>
      </c>
      <c r="F129" s="11">
        <v>10.02</v>
      </c>
      <c r="G129" s="34">
        <v>52.2</v>
      </c>
      <c r="H129" s="35">
        <v>109</v>
      </c>
    </row>
    <row r="130" spans="1:8" s="95" customFormat="1" x14ac:dyDescent="0.25">
      <c r="A130" s="96" t="s">
        <v>30</v>
      </c>
      <c r="B130" s="97"/>
      <c r="C130" s="36">
        <f>SUM(C124:C129)</f>
        <v>890</v>
      </c>
      <c r="D130" s="39">
        <f t="shared" ref="D130:G130" si="21">SUM(D124:D129)</f>
        <v>30.431666666666672</v>
      </c>
      <c r="E130" s="39">
        <f t="shared" si="21"/>
        <v>30.548333333333336</v>
      </c>
      <c r="F130" s="39">
        <f t="shared" si="21"/>
        <v>110.59333333333333</v>
      </c>
      <c r="G130" s="39">
        <f t="shared" si="21"/>
        <v>883.06500000000017</v>
      </c>
      <c r="H130" s="37"/>
    </row>
    <row r="131" spans="1:8" s="83" customFormat="1" ht="26.4" x14ac:dyDescent="0.25">
      <c r="A131" s="96" t="s">
        <v>31</v>
      </c>
      <c r="B131" s="9" t="s">
        <v>83</v>
      </c>
      <c r="C131" s="10">
        <v>100</v>
      </c>
      <c r="D131" s="11">
        <v>6.27</v>
      </c>
      <c r="E131" s="11">
        <v>7.86</v>
      </c>
      <c r="F131" s="11">
        <v>35.47</v>
      </c>
      <c r="G131" s="34">
        <v>239.67</v>
      </c>
      <c r="H131" s="38" t="s">
        <v>82</v>
      </c>
    </row>
    <row r="132" spans="1:8" s="83" customFormat="1" x14ac:dyDescent="0.25">
      <c r="A132" s="96"/>
      <c r="B132" s="9" t="s">
        <v>59</v>
      </c>
      <c r="C132" s="10">
        <v>200</v>
      </c>
      <c r="D132" s="11">
        <v>0.3</v>
      </c>
      <c r="E132" s="11">
        <v>0.12</v>
      </c>
      <c r="F132" s="11">
        <v>9.18</v>
      </c>
      <c r="G132" s="34">
        <v>39.74</v>
      </c>
      <c r="H132" s="38" t="s">
        <v>58</v>
      </c>
    </row>
    <row r="133" spans="1:8" s="95" customFormat="1" x14ac:dyDescent="0.25">
      <c r="A133" s="96" t="s">
        <v>35</v>
      </c>
      <c r="B133" s="97"/>
      <c r="C133" s="36">
        <f>SUM(C131:C132)</f>
        <v>300</v>
      </c>
      <c r="D133" s="36">
        <f t="shared" ref="D133:G133" si="22">SUM(D131:D132)</f>
        <v>6.5699999999999994</v>
      </c>
      <c r="E133" s="36">
        <f t="shared" si="22"/>
        <v>7.98</v>
      </c>
      <c r="F133" s="36">
        <f t="shared" si="22"/>
        <v>44.65</v>
      </c>
      <c r="G133" s="36">
        <f t="shared" si="22"/>
        <v>279.40999999999997</v>
      </c>
      <c r="H133" s="37"/>
    </row>
    <row r="134" spans="1:8" s="95" customFormat="1" ht="13.8" thickBot="1" x14ac:dyDescent="0.3">
      <c r="A134" s="98" t="s">
        <v>36</v>
      </c>
      <c r="B134" s="99"/>
      <c r="C134" s="40">
        <f>C123+C130+C133</f>
        <v>1740</v>
      </c>
      <c r="D134" s="41">
        <f t="shared" ref="D134:G134" si="23">D123+D130+D133</f>
        <v>63.386666666666677</v>
      </c>
      <c r="E134" s="41">
        <f t="shared" si="23"/>
        <v>63.118333333333339</v>
      </c>
      <c r="F134" s="41">
        <f t="shared" si="23"/>
        <v>246.59333333333333</v>
      </c>
      <c r="G134" s="41">
        <f t="shared" si="23"/>
        <v>1909.5650000000001</v>
      </c>
      <c r="H134" s="42"/>
    </row>
    <row r="135" spans="1:8" s="95" customFormat="1" x14ac:dyDescent="0.25">
      <c r="A135" s="100" t="s">
        <v>90</v>
      </c>
      <c r="B135" s="101"/>
      <c r="C135" s="101"/>
      <c r="D135" s="101"/>
      <c r="E135" s="101"/>
      <c r="F135" s="101"/>
      <c r="G135" s="101"/>
      <c r="H135" s="102"/>
    </row>
    <row r="136" spans="1:8" s="83" customFormat="1" x14ac:dyDescent="0.25">
      <c r="A136" s="96" t="s">
        <v>12</v>
      </c>
      <c r="B136" s="9" t="s">
        <v>53</v>
      </c>
      <c r="C136" s="10">
        <v>250</v>
      </c>
      <c r="D136" s="11">
        <f>7.82/2*2.5</f>
        <v>9.7750000000000004</v>
      </c>
      <c r="E136" s="11">
        <f>7.04/2*2.5</f>
        <v>8.8000000000000007</v>
      </c>
      <c r="F136" s="11">
        <f>40.6/2*2.5</f>
        <v>50.75</v>
      </c>
      <c r="G136" s="11">
        <f>257.32/2*2.5</f>
        <v>321.64999999999998</v>
      </c>
      <c r="H136" s="35">
        <v>106</v>
      </c>
    </row>
    <row r="137" spans="1:8" s="83" customFormat="1" x14ac:dyDescent="0.25">
      <c r="A137" s="96"/>
      <c r="B137" s="9" t="s">
        <v>136</v>
      </c>
      <c r="C137" s="10">
        <v>100</v>
      </c>
      <c r="D137" s="11">
        <v>8.74</v>
      </c>
      <c r="E137" s="11">
        <v>5.65</v>
      </c>
      <c r="F137" s="11">
        <v>51.43</v>
      </c>
      <c r="G137" s="11">
        <v>313.97000000000003</v>
      </c>
      <c r="H137" s="35">
        <v>563</v>
      </c>
    </row>
    <row r="138" spans="1:8" s="83" customFormat="1" x14ac:dyDescent="0.25">
      <c r="A138" s="96"/>
      <c r="B138" s="9" t="s">
        <v>18</v>
      </c>
      <c r="C138" s="10">
        <v>200</v>
      </c>
      <c r="D138" s="11">
        <v>0.2</v>
      </c>
      <c r="E138" s="11">
        <v>0</v>
      </c>
      <c r="F138" s="11">
        <v>7.02</v>
      </c>
      <c r="G138" s="11">
        <v>28.46</v>
      </c>
      <c r="H138" s="35">
        <v>237</v>
      </c>
    </row>
    <row r="139" spans="1:8" s="95" customFormat="1" x14ac:dyDescent="0.25">
      <c r="A139" s="96" t="s">
        <v>20</v>
      </c>
      <c r="B139" s="97"/>
      <c r="C139" s="36">
        <f>SUM(C136:C138)</f>
        <v>550</v>
      </c>
      <c r="D139" s="39">
        <f>SUM(D136:D138)</f>
        <v>18.715</v>
      </c>
      <c r="E139" s="39">
        <f>SUM(E136:E138)</f>
        <v>14.450000000000001</v>
      </c>
      <c r="F139" s="39">
        <f>SUM(F136:F138)</f>
        <v>109.2</v>
      </c>
      <c r="G139" s="39">
        <f>SUM(G136:G138)</f>
        <v>664.08</v>
      </c>
      <c r="H139" s="37"/>
    </row>
    <row r="140" spans="1:8" s="83" customFormat="1" x14ac:dyDescent="0.25">
      <c r="A140" s="96" t="s">
        <v>21</v>
      </c>
      <c r="B140" s="9" t="s">
        <v>55</v>
      </c>
      <c r="C140" s="10">
        <v>100</v>
      </c>
      <c r="D140" s="11">
        <v>1.17</v>
      </c>
      <c r="E140" s="11">
        <v>0.1</v>
      </c>
      <c r="F140" s="11">
        <v>5.67</v>
      </c>
      <c r="G140" s="34">
        <v>28.33</v>
      </c>
      <c r="H140" s="35">
        <v>16</v>
      </c>
    </row>
    <row r="141" spans="1:8" s="83" customFormat="1" ht="15" customHeight="1" x14ac:dyDescent="0.25">
      <c r="A141" s="96"/>
      <c r="B141" s="9" t="s">
        <v>92</v>
      </c>
      <c r="C141" s="10">
        <v>250</v>
      </c>
      <c r="D141" s="11">
        <v>5.62</v>
      </c>
      <c r="E141" s="11">
        <v>5.67</v>
      </c>
      <c r="F141" s="11">
        <v>21.6</v>
      </c>
      <c r="G141" s="34">
        <v>160.28</v>
      </c>
      <c r="H141" s="38" t="s">
        <v>91</v>
      </c>
    </row>
    <row r="142" spans="1:8" s="83" customFormat="1" x14ac:dyDescent="0.25">
      <c r="A142" s="96"/>
      <c r="B142" s="9" t="s">
        <v>94</v>
      </c>
      <c r="C142" s="10">
        <v>100</v>
      </c>
      <c r="D142" s="11">
        <v>12.45</v>
      </c>
      <c r="E142" s="11">
        <f>7.05/0.09*0.1</f>
        <v>7.833333333333333</v>
      </c>
      <c r="F142" s="11">
        <v>12.09</v>
      </c>
      <c r="G142" s="11">
        <f>134.7/0.09*0.1</f>
        <v>149.66666666666666</v>
      </c>
      <c r="H142" s="38" t="s">
        <v>93</v>
      </c>
    </row>
    <row r="143" spans="1:8" s="83" customFormat="1" x14ac:dyDescent="0.25">
      <c r="A143" s="96"/>
      <c r="B143" s="9" t="s">
        <v>45</v>
      </c>
      <c r="C143" s="10">
        <v>180</v>
      </c>
      <c r="D143" s="11">
        <v>10.37</v>
      </c>
      <c r="E143" s="11">
        <f>6.91/1.5*1.8</f>
        <v>8.2919999999999998</v>
      </c>
      <c r="F143" s="11">
        <v>46.62</v>
      </c>
      <c r="G143" s="34">
        <v>270.81</v>
      </c>
      <c r="H143" s="35">
        <v>237</v>
      </c>
    </row>
    <row r="144" spans="1:8" s="83" customFormat="1" x14ac:dyDescent="0.25">
      <c r="A144" s="96"/>
      <c r="B144" s="9" t="s">
        <v>47</v>
      </c>
      <c r="C144" s="10">
        <v>200</v>
      </c>
      <c r="D144" s="11">
        <v>1.92</v>
      </c>
      <c r="E144" s="11">
        <v>0.12</v>
      </c>
      <c r="F144" s="11">
        <v>25.86</v>
      </c>
      <c r="G144" s="34">
        <v>112.36</v>
      </c>
      <c r="H144" s="38" t="s">
        <v>46</v>
      </c>
    </row>
    <row r="145" spans="1:8" s="83" customFormat="1" x14ac:dyDescent="0.25">
      <c r="A145" s="96"/>
      <c r="B145" s="9" t="s">
        <v>29</v>
      </c>
      <c r="C145" s="10">
        <v>30</v>
      </c>
      <c r="D145" s="11">
        <v>2.37</v>
      </c>
      <c r="E145" s="11">
        <v>0.3</v>
      </c>
      <c r="F145" s="11">
        <v>14.76</v>
      </c>
      <c r="G145" s="34">
        <v>70.5</v>
      </c>
      <c r="H145" s="35">
        <v>108</v>
      </c>
    </row>
    <row r="146" spans="1:8" s="83" customFormat="1" x14ac:dyDescent="0.25">
      <c r="A146" s="96"/>
      <c r="B146" s="9" t="s">
        <v>28</v>
      </c>
      <c r="C146" s="10">
        <v>30</v>
      </c>
      <c r="D146" s="11">
        <v>1.98</v>
      </c>
      <c r="E146" s="11">
        <v>0.36</v>
      </c>
      <c r="F146" s="11">
        <v>10.02</v>
      </c>
      <c r="G146" s="34">
        <v>52.2</v>
      </c>
      <c r="H146" s="35">
        <v>109</v>
      </c>
    </row>
    <row r="147" spans="1:8" s="95" customFormat="1" x14ac:dyDescent="0.25">
      <c r="A147" s="96" t="s">
        <v>30</v>
      </c>
      <c r="B147" s="97"/>
      <c r="C147" s="36">
        <f>SUM(C140:C146)</f>
        <v>890</v>
      </c>
      <c r="D147" s="39">
        <f t="shared" ref="D147:G147" si="24">SUM(D140:D146)</f>
        <v>35.879999999999995</v>
      </c>
      <c r="E147" s="39">
        <f t="shared" si="24"/>
        <v>22.675333333333334</v>
      </c>
      <c r="F147" s="39">
        <f t="shared" si="24"/>
        <v>136.62</v>
      </c>
      <c r="G147" s="39">
        <f t="shared" si="24"/>
        <v>844.14666666666665</v>
      </c>
      <c r="H147" s="37"/>
    </row>
    <row r="148" spans="1:8" s="83" customFormat="1" x14ac:dyDescent="0.25">
      <c r="A148" s="96" t="s">
        <v>31</v>
      </c>
      <c r="B148" s="9" t="s">
        <v>49</v>
      </c>
      <c r="C148" s="10">
        <v>200</v>
      </c>
      <c r="D148" s="11">
        <v>5.4</v>
      </c>
      <c r="E148" s="11">
        <v>5</v>
      </c>
      <c r="F148" s="11">
        <v>21.6</v>
      </c>
      <c r="G148" s="34">
        <v>158</v>
      </c>
      <c r="H148" s="38" t="s">
        <v>48</v>
      </c>
    </row>
    <row r="149" spans="1:8" s="83" customFormat="1" ht="26.4" x14ac:dyDescent="0.25">
      <c r="A149" s="96"/>
      <c r="B149" s="9" t="s">
        <v>96</v>
      </c>
      <c r="C149" s="10">
        <v>100</v>
      </c>
      <c r="D149" s="11">
        <v>6.76</v>
      </c>
      <c r="E149" s="11">
        <v>6.73</v>
      </c>
      <c r="F149" s="11">
        <v>30.95</v>
      </c>
      <c r="G149" s="34">
        <v>225.13</v>
      </c>
      <c r="H149" s="38" t="s">
        <v>95</v>
      </c>
    </row>
    <row r="150" spans="1:8" s="95" customFormat="1" x14ac:dyDescent="0.25">
      <c r="A150" s="96" t="s">
        <v>35</v>
      </c>
      <c r="B150" s="97"/>
      <c r="C150" s="36">
        <f>SUM(C148:C149)</f>
        <v>300</v>
      </c>
      <c r="D150" s="36">
        <f t="shared" ref="D150:G150" si="25">SUM(D148:D149)</f>
        <v>12.16</v>
      </c>
      <c r="E150" s="36">
        <f t="shared" si="25"/>
        <v>11.73</v>
      </c>
      <c r="F150" s="36">
        <f t="shared" si="25"/>
        <v>52.55</v>
      </c>
      <c r="G150" s="36">
        <f t="shared" si="25"/>
        <v>383.13</v>
      </c>
      <c r="H150" s="37"/>
    </row>
    <row r="151" spans="1:8" s="95" customFormat="1" ht="13.8" thickBot="1" x14ac:dyDescent="0.3">
      <c r="A151" s="98" t="s">
        <v>36</v>
      </c>
      <c r="B151" s="99"/>
      <c r="C151" s="40">
        <f>C139+C147+C150</f>
        <v>1740</v>
      </c>
      <c r="D151" s="41">
        <f t="shared" ref="D151:G151" si="26">D139+D147+D150</f>
        <v>66.754999999999995</v>
      </c>
      <c r="E151" s="41">
        <f t="shared" si="26"/>
        <v>48.855333333333334</v>
      </c>
      <c r="F151" s="41">
        <f t="shared" si="26"/>
        <v>298.37</v>
      </c>
      <c r="G151" s="41">
        <f t="shared" si="26"/>
        <v>1891.3566666666666</v>
      </c>
      <c r="H151" s="42"/>
    </row>
    <row r="152" spans="1:8" s="95" customFormat="1" x14ac:dyDescent="0.25">
      <c r="A152" s="100" t="s">
        <v>97</v>
      </c>
      <c r="B152" s="101"/>
      <c r="C152" s="101"/>
      <c r="D152" s="101"/>
      <c r="E152" s="101"/>
      <c r="F152" s="101"/>
      <c r="G152" s="101"/>
      <c r="H152" s="102"/>
    </row>
    <row r="153" spans="1:8" s="83" customFormat="1" x14ac:dyDescent="0.25">
      <c r="A153" s="96" t="s">
        <v>12</v>
      </c>
      <c r="B153" s="9" t="s">
        <v>98</v>
      </c>
      <c r="C153" s="10">
        <v>250</v>
      </c>
      <c r="D153" s="11">
        <v>8.9499999999999993</v>
      </c>
      <c r="E153" s="11">
        <v>11.75</v>
      </c>
      <c r="F153" s="11">
        <v>36</v>
      </c>
      <c r="G153" s="34">
        <v>364.87</v>
      </c>
      <c r="H153" s="35">
        <v>266</v>
      </c>
    </row>
    <row r="154" spans="1:8" s="83" customFormat="1" x14ac:dyDescent="0.25">
      <c r="A154" s="96"/>
      <c r="B154" s="9" t="s">
        <v>135</v>
      </c>
      <c r="C154" s="10">
        <v>100</v>
      </c>
      <c r="D154" s="11">
        <v>7.63</v>
      </c>
      <c r="E154" s="11">
        <v>7.47</v>
      </c>
      <c r="F154" s="11">
        <v>32</v>
      </c>
      <c r="G154" s="11">
        <v>206.37</v>
      </c>
      <c r="H154" s="35">
        <v>574</v>
      </c>
    </row>
    <row r="155" spans="1:8" s="83" customFormat="1" x14ac:dyDescent="0.25">
      <c r="A155" s="96"/>
      <c r="B155" s="9" t="s">
        <v>40</v>
      </c>
      <c r="C155" s="10">
        <v>200</v>
      </c>
      <c r="D155" s="11">
        <v>0.26</v>
      </c>
      <c r="E155" s="11">
        <v>0</v>
      </c>
      <c r="F155" s="11">
        <v>7.24</v>
      </c>
      <c r="G155" s="34">
        <v>30.84</v>
      </c>
      <c r="H155" s="35">
        <v>494</v>
      </c>
    </row>
    <row r="156" spans="1:8" s="95" customFormat="1" x14ac:dyDescent="0.25">
      <c r="A156" s="96" t="s">
        <v>20</v>
      </c>
      <c r="B156" s="97"/>
      <c r="C156" s="36">
        <f>SUM(C153:C155)</f>
        <v>550</v>
      </c>
      <c r="D156" s="36">
        <f t="shared" ref="D156:G156" si="27">SUM(D153:D155)</f>
        <v>16.84</v>
      </c>
      <c r="E156" s="36">
        <f t="shared" si="27"/>
        <v>19.22</v>
      </c>
      <c r="F156" s="36">
        <f t="shared" si="27"/>
        <v>75.239999999999995</v>
      </c>
      <c r="G156" s="36">
        <f t="shared" si="27"/>
        <v>602.08000000000004</v>
      </c>
      <c r="H156" s="37"/>
    </row>
    <row r="157" spans="1:8" s="83" customFormat="1" x14ac:dyDescent="0.25">
      <c r="A157" s="96" t="s">
        <v>21</v>
      </c>
      <c r="B157" s="9" t="s">
        <v>99</v>
      </c>
      <c r="C157" s="10">
        <v>100</v>
      </c>
      <c r="D157" s="11">
        <v>1.48</v>
      </c>
      <c r="E157" s="11">
        <v>2.62</v>
      </c>
      <c r="F157" s="11">
        <v>9.86</v>
      </c>
      <c r="G157" s="34">
        <v>68.739999999999995</v>
      </c>
      <c r="H157" s="35">
        <v>119</v>
      </c>
    </row>
    <row r="158" spans="1:8" s="83" customFormat="1" ht="26.4" x14ac:dyDescent="0.25">
      <c r="A158" s="96"/>
      <c r="B158" s="9" t="s">
        <v>101</v>
      </c>
      <c r="C158" s="10">
        <v>250</v>
      </c>
      <c r="D158" s="11">
        <v>2.8</v>
      </c>
      <c r="E158" s="11">
        <v>5.27</v>
      </c>
      <c r="F158" s="11">
        <f>17.4/2*2.5</f>
        <v>21.75</v>
      </c>
      <c r="G158" s="11">
        <f>107.26/2*2.5</f>
        <v>134.07500000000002</v>
      </c>
      <c r="H158" s="38" t="s">
        <v>100</v>
      </c>
    </row>
    <row r="159" spans="1:8" s="83" customFormat="1" x14ac:dyDescent="0.25">
      <c r="A159" s="96"/>
      <c r="B159" s="9" t="s">
        <v>103</v>
      </c>
      <c r="C159" s="10">
        <v>100</v>
      </c>
      <c r="D159" s="11">
        <v>11.42</v>
      </c>
      <c r="E159" s="11">
        <v>11.64</v>
      </c>
      <c r="F159" s="11">
        <v>9.1999999999999993</v>
      </c>
      <c r="G159" s="11">
        <f>178.28/0.09*0.1</f>
        <v>198.0888888888889</v>
      </c>
      <c r="H159" s="38" t="s">
        <v>102</v>
      </c>
    </row>
    <row r="160" spans="1:8" s="83" customFormat="1" x14ac:dyDescent="0.25">
      <c r="A160" s="96"/>
      <c r="B160" s="9" t="s">
        <v>104</v>
      </c>
      <c r="C160" s="10">
        <v>180</v>
      </c>
      <c r="D160" s="11">
        <v>9.1300000000000008</v>
      </c>
      <c r="E160" s="11">
        <f>8.42/1.5*1.8</f>
        <v>10.104000000000001</v>
      </c>
      <c r="F160" s="11">
        <f>47.02/1.5*1.8</f>
        <v>56.423999999999999</v>
      </c>
      <c r="G160" s="11">
        <f>248.52/1.5*1.8</f>
        <v>298.22400000000005</v>
      </c>
      <c r="H160" s="35">
        <v>243</v>
      </c>
    </row>
    <row r="161" spans="1:8" s="83" customFormat="1" x14ac:dyDescent="0.25">
      <c r="A161" s="96"/>
      <c r="B161" s="9" t="s">
        <v>27</v>
      </c>
      <c r="C161" s="10">
        <v>200</v>
      </c>
      <c r="D161" s="11">
        <v>0.08</v>
      </c>
      <c r="E161" s="11">
        <v>0</v>
      </c>
      <c r="F161" s="11">
        <v>10.62</v>
      </c>
      <c r="G161" s="34">
        <v>40.44</v>
      </c>
      <c r="H161" s="35">
        <v>508</v>
      </c>
    </row>
    <row r="162" spans="1:8" s="83" customFormat="1" x14ac:dyDescent="0.25">
      <c r="A162" s="96"/>
      <c r="B162" s="9" t="s">
        <v>29</v>
      </c>
      <c r="C162" s="10">
        <v>30</v>
      </c>
      <c r="D162" s="11">
        <v>2.37</v>
      </c>
      <c r="E162" s="11">
        <v>0.3</v>
      </c>
      <c r="F162" s="11">
        <v>14.76</v>
      </c>
      <c r="G162" s="34">
        <v>70.5</v>
      </c>
      <c r="H162" s="35">
        <v>108</v>
      </c>
    </row>
    <row r="163" spans="1:8" s="83" customFormat="1" x14ac:dyDescent="0.25">
      <c r="A163" s="96"/>
      <c r="B163" s="9" t="s">
        <v>28</v>
      </c>
      <c r="C163" s="10">
        <v>30</v>
      </c>
      <c r="D163" s="11">
        <v>1.98</v>
      </c>
      <c r="E163" s="11">
        <v>0.36</v>
      </c>
      <c r="F163" s="11">
        <v>10.02</v>
      </c>
      <c r="G163" s="34">
        <v>52.2</v>
      </c>
      <c r="H163" s="35">
        <v>109</v>
      </c>
    </row>
    <row r="164" spans="1:8" s="95" customFormat="1" x14ac:dyDescent="0.25">
      <c r="A164" s="96" t="s">
        <v>30</v>
      </c>
      <c r="B164" s="97"/>
      <c r="C164" s="36">
        <f>SUM(C157:C163)</f>
        <v>890</v>
      </c>
      <c r="D164" s="36">
        <f t="shared" ref="D164:G164" si="28">SUM(D157:D163)</f>
        <v>29.259999999999998</v>
      </c>
      <c r="E164" s="39">
        <f t="shared" si="28"/>
        <v>30.294</v>
      </c>
      <c r="F164" s="39">
        <f t="shared" si="28"/>
        <v>132.63400000000001</v>
      </c>
      <c r="G164" s="39">
        <f t="shared" si="28"/>
        <v>862.26788888888905</v>
      </c>
      <c r="H164" s="37"/>
    </row>
    <row r="165" spans="1:8" s="83" customFormat="1" x14ac:dyDescent="0.25">
      <c r="A165" s="96" t="s">
        <v>31</v>
      </c>
      <c r="B165" s="9" t="s">
        <v>32</v>
      </c>
      <c r="C165" s="10">
        <v>200</v>
      </c>
      <c r="D165" s="11">
        <v>0</v>
      </c>
      <c r="E165" s="11">
        <v>0</v>
      </c>
      <c r="F165" s="11">
        <v>24</v>
      </c>
      <c r="G165" s="34">
        <v>95</v>
      </c>
      <c r="H165" s="35">
        <v>614</v>
      </c>
    </row>
    <row r="166" spans="1:8" s="83" customFormat="1" x14ac:dyDescent="0.25">
      <c r="A166" s="96"/>
      <c r="B166" s="9" t="s">
        <v>105</v>
      </c>
      <c r="C166" s="10">
        <v>100</v>
      </c>
      <c r="D166" s="11">
        <v>5.91</v>
      </c>
      <c r="E166" s="11">
        <v>6.96</v>
      </c>
      <c r="F166" s="11">
        <v>29.77</v>
      </c>
      <c r="G166" s="34">
        <v>201.65</v>
      </c>
      <c r="H166" s="35">
        <v>542</v>
      </c>
    </row>
    <row r="167" spans="1:8" s="95" customFormat="1" x14ac:dyDescent="0.25">
      <c r="A167" s="96" t="s">
        <v>35</v>
      </c>
      <c r="B167" s="97"/>
      <c r="C167" s="36">
        <f>SUM(C165:C166)</f>
        <v>300</v>
      </c>
      <c r="D167" s="36">
        <f t="shared" ref="D167:G167" si="29">SUM(D165:D166)</f>
        <v>5.91</v>
      </c>
      <c r="E167" s="36">
        <f t="shared" si="29"/>
        <v>6.96</v>
      </c>
      <c r="F167" s="36">
        <f t="shared" si="29"/>
        <v>53.769999999999996</v>
      </c>
      <c r="G167" s="36">
        <f t="shared" si="29"/>
        <v>296.64999999999998</v>
      </c>
      <c r="H167" s="37"/>
    </row>
    <row r="168" spans="1:8" s="95" customFormat="1" ht="13.8" thickBot="1" x14ac:dyDescent="0.3">
      <c r="A168" s="98" t="s">
        <v>36</v>
      </c>
      <c r="B168" s="99"/>
      <c r="C168" s="40">
        <f>C156+C164+C167</f>
        <v>1740</v>
      </c>
      <c r="D168" s="41">
        <f t="shared" ref="D168:G168" si="30">D156+D164+D167</f>
        <v>52.009999999999991</v>
      </c>
      <c r="E168" s="41">
        <f t="shared" si="30"/>
        <v>56.473999999999997</v>
      </c>
      <c r="F168" s="41">
        <f t="shared" si="30"/>
        <v>261.64400000000001</v>
      </c>
      <c r="G168" s="41">
        <f t="shared" si="30"/>
        <v>1760.9978888888891</v>
      </c>
      <c r="H168" s="42"/>
    </row>
    <row r="169" spans="1:8" s="95" customFormat="1" x14ac:dyDescent="0.25">
      <c r="A169" s="100" t="s">
        <v>106</v>
      </c>
      <c r="B169" s="101"/>
      <c r="C169" s="101"/>
      <c r="D169" s="101"/>
      <c r="E169" s="101"/>
      <c r="F169" s="101"/>
      <c r="G169" s="101"/>
      <c r="H169" s="102"/>
    </row>
    <row r="170" spans="1:8" s="83" customFormat="1" x14ac:dyDescent="0.25">
      <c r="A170" s="96" t="s">
        <v>12</v>
      </c>
      <c r="B170" s="9" t="s">
        <v>107</v>
      </c>
      <c r="C170" s="10">
        <v>250</v>
      </c>
      <c r="D170" s="11">
        <v>17.12</v>
      </c>
      <c r="E170" s="11">
        <v>15.8</v>
      </c>
      <c r="F170" s="11">
        <v>63.35</v>
      </c>
      <c r="G170" s="11">
        <v>463.47</v>
      </c>
      <c r="H170" s="35">
        <v>296</v>
      </c>
    </row>
    <row r="171" spans="1:8" s="83" customFormat="1" x14ac:dyDescent="0.25">
      <c r="A171" s="96"/>
      <c r="B171" s="9" t="s">
        <v>139</v>
      </c>
      <c r="C171" s="10">
        <v>100</v>
      </c>
      <c r="D171" s="11">
        <v>1.17</v>
      </c>
      <c r="E171" s="11">
        <v>4.8499999999999996</v>
      </c>
      <c r="F171" s="11">
        <v>22.99</v>
      </c>
      <c r="G171" s="11">
        <v>222.24</v>
      </c>
      <c r="H171" s="35">
        <v>112</v>
      </c>
    </row>
    <row r="172" spans="1:8" s="83" customFormat="1" x14ac:dyDescent="0.25">
      <c r="A172" s="96"/>
      <c r="B172" s="9" t="s">
        <v>18</v>
      </c>
      <c r="C172" s="10">
        <v>200</v>
      </c>
      <c r="D172" s="11">
        <v>0.2</v>
      </c>
      <c r="E172" s="11">
        <v>0</v>
      </c>
      <c r="F172" s="11">
        <v>7.02</v>
      </c>
      <c r="G172" s="34">
        <v>28.46</v>
      </c>
      <c r="H172" s="35">
        <v>493</v>
      </c>
    </row>
    <row r="173" spans="1:8" s="95" customFormat="1" x14ac:dyDescent="0.25">
      <c r="A173" s="96" t="s">
        <v>20</v>
      </c>
      <c r="B173" s="97"/>
      <c r="C173" s="36">
        <f>SUM(C170:C172)</f>
        <v>550</v>
      </c>
      <c r="D173" s="36">
        <f t="shared" ref="D173:G173" si="31">SUM(D170:D172)</f>
        <v>18.489999999999998</v>
      </c>
      <c r="E173" s="36">
        <f t="shared" si="31"/>
        <v>20.65</v>
      </c>
      <c r="F173" s="36">
        <f t="shared" si="31"/>
        <v>93.36</v>
      </c>
      <c r="G173" s="36">
        <f t="shared" si="31"/>
        <v>714.17000000000007</v>
      </c>
      <c r="H173" s="37"/>
    </row>
    <row r="174" spans="1:8" s="83" customFormat="1" ht="16.5" customHeight="1" x14ac:dyDescent="0.25">
      <c r="A174" s="96" t="s">
        <v>21</v>
      </c>
      <c r="B174" s="9" t="s">
        <v>64</v>
      </c>
      <c r="C174" s="10">
        <v>100</v>
      </c>
      <c r="D174" s="11">
        <v>1.6</v>
      </c>
      <c r="E174" s="11">
        <v>10.1</v>
      </c>
      <c r="F174" s="11">
        <v>9.6</v>
      </c>
      <c r="G174" s="34">
        <v>136</v>
      </c>
      <c r="H174" s="38" t="s">
        <v>63</v>
      </c>
    </row>
    <row r="175" spans="1:8" s="83" customFormat="1" ht="17.25" customHeight="1" x14ac:dyDescent="0.25">
      <c r="A175" s="96"/>
      <c r="B175" s="9" t="s">
        <v>43</v>
      </c>
      <c r="C175" s="10">
        <v>250</v>
      </c>
      <c r="D175" s="11">
        <v>3.08</v>
      </c>
      <c r="E175" s="11">
        <v>5.45</v>
      </c>
      <c r="F175" s="11">
        <v>17.420000000000002</v>
      </c>
      <c r="G175" s="34">
        <v>131.82</v>
      </c>
      <c r="H175" s="38" t="s">
        <v>42</v>
      </c>
    </row>
    <row r="176" spans="1:8" s="83" customFormat="1" x14ac:dyDescent="0.25">
      <c r="A176" s="96"/>
      <c r="B176" s="9" t="s">
        <v>137</v>
      </c>
      <c r="C176" s="10">
        <v>100</v>
      </c>
      <c r="D176" s="11">
        <f>10.03/0.09*0.1</f>
        <v>11.144444444444446</v>
      </c>
      <c r="E176" s="11">
        <f>12.65/0.09*0.1</f>
        <v>14.055555555555557</v>
      </c>
      <c r="F176" s="11">
        <f>2.1/0.09*0.1</f>
        <v>2.3333333333333335</v>
      </c>
      <c r="G176" s="11">
        <f>186.5/0.09*0.1</f>
        <v>207.22222222222223</v>
      </c>
      <c r="H176" s="38">
        <v>405</v>
      </c>
    </row>
    <row r="177" spans="1:8" s="83" customFormat="1" x14ac:dyDescent="0.25">
      <c r="A177" s="96"/>
      <c r="B177" s="9" t="s">
        <v>69</v>
      </c>
      <c r="C177" s="10">
        <v>180</v>
      </c>
      <c r="D177" s="11">
        <f>12.9/1.5*1.8</f>
        <v>15.48</v>
      </c>
      <c r="E177" s="11">
        <f>9.71/1.5*1.8</f>
        <v>11.652000000000001</v>
      </c>
      <c r="F177" s="11">
        <f>39.91/1.5*1.8</f>
        <v>47.891999999999996</v>
      </c>
      <c r="G177" s="11">
        <f>256.49/1.5*1.8</f>
        <v>307.78800000000001</v>
      </c>
      <c r="H177" s="38" t="s">
        <v>68</v>
      </c>
    </row>
    <row r="178" spans="1:8" s="83" customFormat="1" x14ac:dyDescent="0.25">
      <c r="A178" s="96"/>
      <c r="B178" s="9" t="s">
        <v>57</v>
      </c>
      <c r="C178" s="10">
        <v>200</v>
      </c>
      <c r="D178" s="11">
        <v>0.32</v>
      </c>
      <c r="E178" s="11">
        <v>0.14000000000000001</v>
      </c>
      <c r="F178" s="11">
        <v>11.46</v>
      </c>
      <c r="G178" s="34">
        <v>48.32</v>
      </c>
      <c r="H178" s="35">
        <v>519</v>
      </c>
    </row>
    <row r="179" spans="1:8" s="83" customFormat="1" x14ac:dyDescent="0.25">
      <c r="A179" s="96"/>
      <c r="B179" s="9" t="s">
        <v>29</v>
      </c>
      <c r="C179" s="10">
        <v>30</v>
      </c>
      <c r="D179" s="11">
        <v>2.37</v>
      </c>
      <c r="E179" s="11">
        <v>0.3</v>
      </c>
      <c r="F179" s="11">
        <v>14.76</v>
      </c>
      <c r="G179" s="34">
        <v>70.5</v>
      </c>
      <c r="H179" s="35">
        <v>108</v>
      </c>
    </row>
    <row r="180" spans="1:8" s="83" customFormat="1" x14ac:dyDescent="0.25">
      <c r="A180" s="96"/>
      <c r="B180" s="9" t="s">
        <v>28</v>
      </c>
      <c r="C180" s="10">
        <v>30</v>
      </c>
      <c r="D180" s="11">
        <v>1.98</v>
      </c>
      <c r="E180" s="11">
        <v>0.36</v>
      </c>
      <c r="F180" s="11">
        <v>10.02</v>
      </c>
      <c r="G180" s="34">
        <v>52.2</v>
      </c>
      <c r="H180" s="35">
        <v>109</v>
      </c>
    </row>
    <row r="181" spans="1:8" s="95" customFormat="1" x14ac:dyDescent="0.25">
      <c r="A181" s="96" t="s">
        <v>30</v>
      </c>
      <c r="B181" s="97"/>
      <c r="C181" s="36">
        <f>SUM(C174:C180)</f>
        <v>890</v>
      </c>
      <c r="D181" s="39">
        <f t="shared" ref="D181:G181" si="32">SUM(D174:D180)</f>
        <v>35.974444444444444</v>
      </c>
      <c r="E181" s="39">
        <f t="shared" si="32"/>
        <v>42.057555555555552</v>
      </c>
      <c r="F181" s="39">
        <f t="shared" si="32"/>
        <v>113.48533333333333</v>
      </c>
      <c r="G181" s="39">
        <f t="shared" si="32"/>
        <v>953.85022222222233</v>
      </c>
      <c r="H181" s="37"/>
    </row>
    <row r="182" spans="1:8" s="83" customFormat="1" ht="20.25" customHeight="1" x14ac:dyDescent="0.25">
      <c r="A182" s="96" t="s">
        <v>31</v>
      </c>
      <c r="B182" s="9" t="s">
        <v>71</v>
      </c>
      <c r="C182" s="10">
        <v>200</v>
      </c>
      <c r="D182" s="11">
        <v>0.2</v>
      </c>
      <c r="E182" s="11">
        <v>0.2</v>
      </c>
      <c r="F182" s="11">
        <v>22.8</v>
      </c>
      <c r="G182" s="34">
        <v>100</v>
      </c>
      <c r="H182" s="38" t="s">
        <v>70</v>
      </c>
    </row>
    <row r="183" spans="1:8" s="83" customFormat="1" x14ac:dyDescent="0.25">
      <c r="A183" s="96"/>
      <c r="B183" s="9" t="s">
        <v>111</v>
      </c>
      <c r="C183" s="10">
        <v>100</v>
      </c>
      <c r="D183" s="11">
        <v>6.68</v>
      </c>
      <c r="E183" s="11">
        <v>7.29</v>
      </c>
      <c r="F183" s="11">
        <v>21.8</v>
      </c>
      <c r="G183" s="34">
        <v>190.46</v>
      </c>
      <c r="H183" s="38" t="s">
        <v>110</v>
      </c>
    </row>
    <row r="184" spans="1:8" s="95" customFormat="1" x14ac:dyDescent="0.25">
      <c r="A184" s="96" t="s">
        <v>35</v>
      </c>
      <c r="B184" s="97"/>
      <c r="C184" s="36">
        <f>SUM(C182:C183)</f>
        <v>300</v>
      </c>
      <c r="D184" s="36">
        <f t="shared" ref="D184:G184" si="33">SUM(D182:D183)</f>
        <v>6.88</v>
      </c>
      <c r="E184" s="36">
        <f t="shared" si="33"/>
        <v>7.49</v>
      </c>
      <c r="F184" s="36">
        <f t="shared" si="33"/>
        <v>44.6</v>
      </c>
      <c r="G184" s="36">
        <f t="shared" si="33"/>
        <v>290.46000000000004</v>
      </c>
      <c r="H184" s="37"/>
    </row>
    <row r="185" spans="1:8" s="95" customFormat="1" ht="13.8" thickBot="1" x14ac:dyDescent="0.3">
      <c r="A185" s="98" t="s">
        <v>36</v>
      </c>
      <c r="B185" s="99"/>
      <c r="C185" s="40">
        <f>C173+C181+C184</f>
        <v>1740</v>
      </c>
      <c r="D185" s="41">
        <f t="shared" ref="D185:G185" si="34">D173+D181+D184</f>
        <v>61.344444444444441</v>
      </c>
      <c r="E185" s="41">
        <f t="shared" si="34"/>
        <v>70.197555555555553</v>
      </c>
      <c r="F185" s="41">
        <f t="shared" si="34"/>
        <v>251.44533333333331</v>
      </c>
      <c r="G185" s="41">
        <f t="shared" si="34"/>
        <v>1958.4802222222224</v>
      </c>
      <c r="H185" s="42"/>
    </row>
    <row r="186" spans="1:8" s="95" customFormat="1" x14ac:dyDescent="0.25">
      <c r="A186" s="100" t="s">
        <v>127</v>
      </c>
      <c r="B186" s="101"/>
      <c r="C186" s="47">
        <f>(C185+C168+C151+C134+C118+C98+C82+C65+C48+C31)</f>
        <v>17350</v>
      </c>
      <c r="D186" s="47">
        <f t="shared" ref="D186:G186" si="35">(D185+D168+D151+D134+D118+D98+D82+D65+D48+D31)</f>
        <v>570.93511111111104</v>
      </c>
      <c r="E186" s="47">
        <f t="shared" si="35"/>
        <v>583.4473333333334</v>
      </c>
      <c r="F186" s="47">
        <f t="shared" si="35"/>
        <v>2626.6195555555555</v>
      </c>
      <c r="G186" s="47">
        <f t="shared" si="35"/>
        <v>18306.03266666667</v>
      </c>
      <c r="H186" s="48"/>
    </row>
    <row r="187" spans="1:8" s="95" customFormat="1" ht="13.8" thickBot="1" x14ac:dyDescent="0.3">
      <c r="A187" s="103" t="s">
        <v>128</v>
      </c>
      <c r="B187" s="104"/>
      <c r="C187" s="49">
        <f>C186/12</f>
        <v>1445.8333333333333</v>
      </c>
      <c r="D187" s="49">
        <f t="shared" ref="D187:G187" si="36">D186/12</f>
        <v>47.577925925925918</v>
      </c>
      <c r="E187" s="49">
        <f t="shared" si="36"/>
        <v>48.620611111111117</v>
      </c>
      <c r="F187" s="49">
        <f t="shared" si="36"/>
        <v>218.88496296296296</v>
      </c>
      <c r="G187" s="49">
        <f t="shared" si="36"/>
        <v>1525.5027222222225</v>
      </c>
      <c r="H187" s="50"/>
    </row>
    <row r="188" spans="1:8" s="8" customFormat="1" ht="30" customHeight="1" x14ac:dyDescent="0.25">
      <c r="A188" s="58"/>
      <c r="B188" s="58"/>
      <c r="C188" s="51"/>
      <c r="D188" s="52"/>
      <c r="E188" s="52"/>
      <c r="F188" s="52"/>
      <c r="G188" s="51"/>
      <c r="H188" s="51"/>
    </row>
  </sheetData>
  <mergeCells count="90">
    <mergeCell ref="A9:H9"/>
    <mergeCell ref="A13:A14"/>
    <mergeCell ref="B13:B14"/>
    <mergeCell ref="C13:C14"/>
    <mergeCell ref="D13:F13"/>
    <mergeCell ref="G13:G14"/>
    <mergeCell ref="H13:H14"/>
    <mergeCell ref="A32:H32"/>
    <mergeCell ref="A33:A35"/>
    <mergeCell ref="A36:B36"/>
    <mergeCell ref="A37:A43"/>
    <mergeCell ref="A15:H15"/>
    <mergeCell ref="A16:A18"/>
    <mergeCell ref="A19:B19"/>
    <mergeCell ref="A20:A26"/>
    <mergeCell ref="A27:B27"/>
    <mergeCell ref="A28:A29"/>
    <mergeCell ref="A30:B30"/>
    <mergeCell ref="A31:B31"/>
    <mergeCell ref="A65:B65"/>
    <mergeCell ref="A44:B44"/>
    <mergeCell ref="A45:A46"/>
    <mergeCell ref="A47:B47"/>
    <mergeCell ref="A48:B48"/>
    <mergeCell ref="A49:H49"/>
    <mergeCell ref="A50:A52"/>
    <mergeCell ref="A53:B53"/>
    <mergeCell ref="A54:A60"/>
    <mergeCell ref="A61:B61"/>
    <mergeCell ref="A62:A63"/>
    <mergeCell ref="A64:B64"/>
    <mergeCell ref="A88:A93"/>
    <mergeCell ref="A66:H66"/>
    <mergeCell ref="A67:A69"/>
    <mergeCell ref="A70:B70"/>
    <mergeCell ref="A71:A77"/>
    <mergeCell ref="A78:B78"/>
    <mergeCell ref="A79:A80"/>
    <mergeCell ref="A81:B81"/>
    <mergeCell ref="A82:B82"/>
    <mergeCell ref="A83:H83"/>
    <mergeCell ref="A84:A86"/>
    <mergeCell ref="A87:B87"/>
    <mergeCell ref="A99:H99"/>
    <mergeCell ref="A100:A105"/>
    <mergeCell ref="A94:B94"/>
    <mergeCell ref="A95:A96"/>
    <mergeCell ref="A97:B97"/>
    <mergeCell ref="A98:B98"/>
    <mergeCell ref="A131:A132"/>
    <mergeCell ref="A106:B106"/>
    <mergeCell ref="A107:A113"/>
    <mergeCell ref="A114:B114"/>
    <mergeCell ref="A115:A116"/>
    <mergeCell ref="A117:B117"/>
    <mergeCell ref="A118:B118"/>
    <mergeCell ref="A119:H119"/>
    <mergeCell ref="A120:A122"/>
    <mergeCell ref="A123:B123"/>
    <mergeCell ref="A124:A129"/>
    <mergeCell ref="A130:B130"/>
    <mergeCell ref="A153:A155"/>
    <mergeCell ref="A133:B133"/>
    <mergeCell ref="A134:B134"/>
    <mergeCell ref="A135:H135"/>
    <mergeCell ref="A136:A138"/>
    <mergeCell ref="A139:B139"/>
    <mergeCell ref="A140:A146"/>
    <mergeCell ref="A147:B147"/>
    <mergeCell ref="A148:A149"/>
    <mergeCell ref="A150:B150"/>
    <mergeCell ref="A151:B151"/>
    <mergeCell ref="A152:H152"/>
    <mergeCell ref="A182:A183"/>
    <mergeCell ref="A156:B156"/>
    <mergeCell ref="A157:A163"/>
    <mergeCell ref="A164:B164"/>
    <mergeCell ref="A165:A166"/>
    <mergeCell ref="A167:B167"/>
    <mergeCell ref="A168:B168"/>
    <mergeCell ref="A169:H169"/>
    <mergeCell ref="A170:A172"/>
    <mergeCell ref="A173:B173"/>
    <mergeCell ref="A174:A180"/>
    <mergeCell ref="A181:B181"/>
    <mergeCell ref="A186:B186"/>
    <mergeCell ref="A187:B187"/>
    <mergeCell ref="A188:B188"/>
    <mergeCell ref="A184:B184"/>
    <mergeCell ref="A185:B185"/>
  </mergeCells>
  <pageMargins left="0.31496062992125984" right="0.31496062992125984" top="0.74803149606299213" bottom="0.35433070866141736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8"/>
  <sheetViews>
    <sheetView topLeftCell="A112" workbookViewId="0">
      <selection activeCell="G144" sqref="G144"/>
    </sheetView>
  </sheetViews>
  <sheetFormatPr defaultRowHeight="13.2" x14ac:dyDescent="0.25"/>
  <cols>
    <col min="1" max="1" width="12.88671875" style="7" customWidth="1"/>
    <col min="2" max="2" width="41.6640625" style="53" customWidth="1"/>
    <col min="3" max="3" width="10.6640625" style="13" customWidth="1"/>
    <col min="4" max="6" width="10.6640625" style="14" customWidth="1"/>
    <col min="7" max="7" width="17" style="13" customWidth="1"/>
    <col min="8" max="8" width="15.6640625" style="13" customWidth="1"/>
    <col min="9" max="11" width="7.6640625" customWidth="1"/>
  </cols>
  <sheetData>
    <row r="1" spans="1:8" x14ac:dyDescent="0.25">
      <c r="B1" s="12" t="s">
        <v>129</v>
      </c>
      <c r="H1" s="15" t="s">
        <v>133</v>
      </c>
    </row>
    <row r="2" spans="1:8" x14ac:dyDescent="0.25">
      <c r="B2" s="16"/>
      <c r="F2" s="17"/>
      <c r="G2" s="18"/>
      <c r="H2" s="18"/>
    </row>
    <row r="3" spans="1:8" x14ac:dyDescent="0.25">
      <c r="B3" s="19" t="s">
        <v>130</v>
      </c>
      <c r="F3" s="20"/>
      <c r="G3" s="21"/>
      <c r="H3" s="22" t="s">
        <v>130</v>
      </c>
    </row>
    <row r="4" spans="1:8" x14ac:dyDescent="0.25">
      <c r="B4" s="23" t="s">
        <v>131</v>
      </c>
      <c r="F4" s="24"/>
      <c r="G4" s="25"/>
      <c r="H4" s="26" t="s">
        <v>131</v>
      </c>
    </row>
    <row r="5" spans="1:8" x14ac:dyDescent="0.25">
      <c r="B5" s="27" t="s">
        <v>132</v>
      </c>
      <c r="H5" s="28" t="s">
        <v>132</v>
      </c>
    </row>
    <row r="9" spans="1:8" s="1" customFormat="1" x14ac:dyDescent="0.25">
      <c r="A9" s="67" t="s">
        <v>10</v>
      </c>
      <c r="B9" s="68"/>
      <c r="C9" s="68"/>
      <c r="D9" s="68"/>
      <c r="E9" s="68"/>
      <c r="F9" s="68"/>
      <c r="G9" s="68"/>
      <c r="H9" s="68"/>
    </row>
    <row r="10" spans="1:8" s="1" customFormat="1" x14ac:dyDescent="0.25">
      <c r="A10" s="5"/>
      <c r="B10" s="29"/>
      <c r="C10" s="30"/>
      <c r="D10" s="31"/>
      <c r="E10" s="31"/>
      <c r="F10" s="31"/>
      <c r="G10" s="32"/>
      <c r="H10" s="32"/>
    </row>
    <row r="11" spans="1:8" s="1" customFormat="1" ht="26.4" x14ac:dyDescent="0.25">
      <c r="A11" s="5" t="s">
        <v>4</v>
      </c>
      <c r="B11" s="29" t="s">
        <v>138</v>
      </c>
      <c r="C11" s="30"/>
      <c r="D11" s="31"/>
      <c r="E11" s="31"/>
      <c r="F11" s="31"/>
      <c r="G11" s="32"/>
      <c r="H11" s="32"/>
    </row>
    <row r="12" spans="1:8" s="1" customFormat="1" ht="13.8" thickBot="1" x14ac:dyDescent="0.3">
      <c r="A12" s="6"/>
      <c r="B12" s="29"/>
      <c r="C12" s="30"/>
      <c r="D12" s="31"/>
      <c r="E12" s="31"/>
      <c r="F12" s="31"/>
      <c r="G12" s="32"/>
      <c r="H12" s="32"/>
    </row>
    <row r="13" spans="1:8" s="2" customFormat="1" ht="33" customHeight="1" x14ac:dyDescent="0.25">
      <c r="A13" s="69" t="s">
        <v>0</v>
      </c>
      <c r="B13" s="71" t="s">
        <v>1</v>
      </c>
      <c r="C13" s="73" t="s">
        <v>3</v>
      </c>
      <c r="D13" s="75" t="s">
        <v>5</v>
      </c>
      <c r="E13" s="75"/>
      <c r="F13" s="75"/>
      <c r="G13" s="76" t="s">
        <v>6</v>
      </c>
      <c r="H13" s="78" t="s">
        <v>2</v>
      </c>
    </row>
    <row r="14" spans="1:8" s="3" customFormat="1" ht="13.8" thickBot="1" x14ac:dyDescent="0.3">
      <c r="A14" s="70"/>
      <c r="B14" s="72"/>
      <c r="C14" s="74"/>
      <c r="D14" s="33" t="s">
        <v>7</v>
      </c>
      <c r="E14" s="33" t="s">
        <v>8</v>
      </c>
      <c r="F14" s="33" t="s">
        <v>9</v>
      </c>
      <c r="G14" s="77"/>
      <c r="H14" s="79"/>
    </row>
    <row r="15" spans="1:8" s="4" customFormat="1" x14ac:dyDescent="0.25">
      <c r="A15" s="64" t="s">
        <v>11</v>
      </c>
      <c r="B15" s="65"/>
      <c r="C15" s="65"/>
      <c r="D15" s="65"/>
      <c r="E15" s="65"/>
      <c r="F15" s="65"/>
      <c r="G15" s="65"/>
      <c r="H15" s="66"/>
    </row>
    <row r="16" spans="1:8" x14ac:dyDescent="0.25">
      <c r="A16" s="59" t="s">
        <v>12</v>
      </c>
      <c r="B16" s="9" t="s">
        <v>13</v>
      </c>
      <c r="C16" s="10">
        <v>250</v>
      </c>
      <c r="D16" s="11">
        <v>6.68</v>
      </c>
      <c r="E16" s="11">
        <v>8.58</v>
      </c>
      <c r="F16" s="11">
        <v>34.1</v>
      </c>
      <c r="G16" s="34">
        <v>254.38</v>
      </c>
      <c r="H16" s="35">
        <v>260</v>
      </c>
    </row>
    <row r="17" spans="1:8" x14ac:dyDescent="0.25">
      <c r="A17" s="59"/>
      <c r="B17" s="9" t="s">
        <v>54</v>
      </c>
      <c r="C17" s="10">
        <v>100</v>
      </c>
      <c r="D17" s="11">
        <v>8.4</v>
      </c>
      <c r="E17" s="11">
        <v>5.97</v>
      </c>
      <c r="F17" s="11">
        <v>58.06</v>
      </c>
      <c r="G17" s="11">
        <v>318</v>
      </c>
      <c r="H17" s="35">
        <v>564</v>
      </c>
    </row>
    <row r="18" spans="1:8" x14ac:dyDescent="0.25">
      <c r="A18" s="59"/>
      <c r="B18" s="9" t="s">
        <v>18</v>
      </c>
      <c r="C18" s="10">
        <v>200</v>
      </c>
      <c r="D18" s="11">
        <v>0.2</v>
      </c>
      <c r="E18" s="11">
        <v>0</v>
      </c>
      <c r="F18" s="11">
        <v>7.02</v>
      </c>
      <c r="G18" s="34">
        <v>28.46</v>
      </c>
      <c r="H18" s="35">
        <v>493</v>
      </c>
    </row>
    <row r="19" spans="1:8" s="4" customFormat="1" x14ac:dyDescent="0.25">
      <c r="A19" s="59" t="s">
        <v>20</v>
      </c>
      <c r="B19" s="60"/>
      <c r="C19" s="36">
        <f>SUM(C16:C18)</f>
        <v>550</v>
      </c>
      <c r="D19" s="36">
        <f>SUM(D16:D18)</f>
        <v>15.28</v>
      </c>
      <c r="E19" s="36">
        <f>SUM(E16:E18)</f>
        <v>14.55</v>
      </c>
      <c r="F19" s="36">
        <f>SUM(F16:F18)</f>
        <v>99.179999999999993</v>
      </c>
      <c r="G19" s="36">
        <f>SUM(G16:G18)</f>
        <v>600.84</v>
      </c>
      <c r="H19" s="37"/>
    </row>
    <row r="20" spans="1:8" ht="26.4" x14ac:dyDescent="0.25">
      <c r="A20" s="59" t="s">
        <v>21</v>
      </c>
      <c r="B20" s="9" t="s">
        <v>22</v>
      </c>
      <c r="C20" s="10">
        <v>100</v>
      </c>
      <c r="D20" s="11">
        <v>1.9</v>
      </c>
      <c r="E20" s="11">
        <v>8.9</v>
      </c>
      <c r="F20" s="11">
        <v>7.7</v>
      </c>
      <c r="G20" s="34">
        <v>119</v>
      </c>
      <c r="H20" s="35">
        <v>115</v>
      </c>
    </row>
    <row r="21" spans="1:8" x14ac:dyDescent="0.25">
      <c r="A21" s="59"/>
      <c r="B21" s="9" t="s">
        <v>23</v>
      </c>
      <c r="C21" s="10">
        <v>250</v>
      </c>
      <c r="D21" s="11">
        <f>3.8/2*2.5</f>
        <v>4.75</v>
      </c>
      <c r="E21" s="11">
        <f>5.88/2*2.5</f>
        <v>7.35</v>
      </c>
      <c r="F21" s="11">
        <f>15.54/2*2.5</f>
        <v>19.424999999999997</v>
      </c>
      <c r="G21" s="34">
        <f>97.08/2*2.5</f>
        <v>121.35</v>
      </c>
      <c r="H21" s="35">
        <v>131</v>
      </c>
    </row>
    <row r="22" spans="1:8" x14ac:dyDescent="0.25">
      <c r="A22" s="59"/>
      <c r="B22" s="9" t="s">
        <v>25</v>
      </c>
      <c r="C22" s="10">
        <v>100</v>
      </c>
      <c r="D22" s="11">
        <v>7.15</v>
      </c>
      <c r="E22" s="11">
        <v>12.17</v>
      </c>
      <c r="F22" s="11">
        <v>2.37</v>
      </c>
      <c r="G22" s="11">
        <f>177.23/9*10</f>
        <v>196.92222222222222</v>
      </c>
      <c r="H22" s="38" t="s">
        <v>24</v>
      </c>
    </row>
    <row r="23" spans="1:8" x14ac:dyDescent="0.25">
      <c r="A23" s="59"/>
      <c r="B23" s="9" t="s">
        <v>26</v>
      </c>
      <c r="C23" s="10">
        <v>180</v>
      </c>
      <c r="D23" s="11">
        <v>6.97</v>
      </c>
      <c r="E23" s="11">
        <f>3.91/1.5*1.8</f>
        <v>4.6920000000000002</v>
      </c>
      <c r="F23" s="11">
        <f>43.55/1.5*1.8</f>
        <v>52.26</v>
      </c>
      <c r="G23" s="34">
        <f>201.4/1.5*1.8</f>
        <v>241.68000000000004</v>
      </c>
      <c r="H23" s="35">
        <v>291</v>
      </c>
    </row>
    <row r="24" spans="1:8" x14ac:dyDescent="0.25">
      <c r="A24" s="59"/>
      <c r="B24" s="9" t="s">
        <v>27</v>
      </c>
      <c r="C24" s="10">
        <v>200</v>
      </c>
      <c r="D24" s="11">
        <v>0.08</v>
      </c>
      <c r="E24" s="11">
        <v>0</v>
      </c>
      <c r="F24" s="11">
        <v>10.62</v>
      </c>
      <c r="G24" s="34">
        <v>40.44</v>
      </c>
      <c r="H24" s="35">
        <v>508</v>
      </c>
    </row>
    <row r="25" spans="1:8" x14ac:dyDescent="0.25">
      <c r="A25" s="59"/>
      <c r="B25" s="9" t="s">
        <v>28</v>
      </c>
      <c r="C25" s="10">
        <v>30</v>
      </c>
      <c r="D25" s="11">
        <v>1.98</v>
      </c>
      <c r="E25" s="11">
        <v>0.36</v>
      </c>
      <c r="F25" s="11">
        <v>10.02</v>
      </c>
      <c r="G25" s="34">
        <v>52.2</v>
      </c>
      <c r="H25" s="35">
        <v>109</v>
      </c>
    </row>
    <row r="26" spans="1:8" x14ac:dyDescent="0.25">
      <c r="A26" s="59"/>
      <c r="B26" s="9" t="s">
        <v>29</v>
      </c>
      <c r="C26" s="10">
        <v>30</v>
      </c>
      <c r="D26" s="11">
        <v>2.37</v>
      </c>
      <c r="E26" s="11">
        <v>0.3</v>
      </c>
      <c r="F26" s="11">
        <v>14.76</v>
      </c>
      <c r="G26" s="34">
        <v>70.5</v>
      </c>
      <c r="H26" s="35">
        <v>108</v>
      </c>
    </row>
    <row r="27" spans="1:8" s="4" customFormat="1" x14ac:dyDescent="0.25">
      <c r="A27" s="59" t="s">
        <v>30</v>
      </c>
      <c r="B27" s="60"/>
      <c r="C27" s="36">
        <f>SUM(C20:C26)</f>
        <v>890</v>
      </c>
      <c r="D27" s="36">
        <f t="shared" ref="D27:G27" si="0">SUM(D20:D26)</f>
        <v>25.2</v>
      </c>
      <c r="E27" s="36">
        <f t="shared" si="0"/>
        <v>33.771999999999998</v>
      </c>
      <c r="F27" s="36">
        <f t="shared" si="0"/>
        <v>117.155</v>
      </c>
      <c r="G27" s="39">
        <f t="shared" si="0"/>
        <v>842.09222222222229</v>
      </c>
      <c r="H27" s="37"/>
    </row>
    <row r="28" spans="1:8" x14ac:dyDescent="0.25">
      <c r="A28" s="59" t="s">
        <v>31</v>
      </c>
      <c r="B28" s="9" t="s">
        <v>32</v>
      </c>
      <c r="C28" s="10">
        <v>200</v>
      </c>
      <c r="D28" s="11">
        <v>0</v>
      </c>
      <c r="E28" s="11">
        <v>0</v>
      </c>
      <c r="F28" s="11">
        <v>24</v>
      </c>
      <c r="G28" s="34">
        <v>95</v>
      </c>
      <c r="H28" s="35">
        <v>614</v>
      </c>
    </row>
    <row r="29" spans="1:8" ht="26.4" x14ac:dyDescent="0.25">
      <c r="A29" s="59"/>
      <c r="B29" s="9" t="s">
        <v>34</v>
      </c>
      <c r="C29" s="10">
        <v>100</v>
      </c>
      <c r="D29" s="11">
        <v>6.54</v>
      </c>
      <c r="E29" s="11">
        <v>7.87</v>
      </c>
      <c r="F29" s="11">
        <v>31.16</v>
      </c>
      <c r="G29" s="34">
        <v>235.4</v>
      </c>
      <c r="H29" s="38" t="s">
        <v>33</v>
      </c>
    </row>
    <row r="30" spans="1:8" s="4" customFormat="1" x14ac:dyDescent="0.25">
      <c r="A30" s="59" t="s">
        <v>35</v>
      </c>
      <c r="B30" s="60"/>
      <c r="C30" s="36">
        <f>SUM(C28:C29)</f>
        <v>300</v>
      </c>
      <c r="D30" s="36">
        <f t="shared" ref="D30:G30" si="1">SUM(D28:D29)</f>
        <v>6.54</v>
      </c>
      <c r="E30" s="36">
        <f t="shared" si="1"/>
        <v>7.87</v>
      </c>
      <c r="F30" s="36">
        <f t="shared" si="1"/>
        <v>55.16</v>
      </c>
      <c r="G30" s="36">
        <f t="shared" si="1"/>
        <v>330.4</v>
      </c>
      <c r="H30" s="37"/>
    </row>
    <row r="31" spans="1:8" s="4" customFormat="1" ht="13.8" thickBot="1" x14ac:dyDescent="0.3">
      <c r="A31" s="61" t="s">
        <v>36</v>
      </c>
      <c r="B31" s="62"/>
      <c r="C31" s="40">
        <f>C19+C27+C30</f>
        <v>1740</v>
      </c>
      <c r="D31" s="40">
        <f t="shared" ref="D31:G31" si="2">D19+D27+D30</f>
        <v>47.019999999999996</v>
      </c>
      <c r="E31" s="41">
        <f t="shared" si="2"/>
        <v>56.192</v>
      </c>
      <c r="F31" s="41">
        <f t="shared" si="2"/>
        <v>271.495</v>
      </c>
      <c r="G31" s="41">
        <f t="shared" si="2"/>
        <v>1773.3322222222223</v>
      </c>
      <c r="H31" s="42"/>
    </row>
    <row r="32" spans="1:8" s="4" customFormat="1" x14ac:dyDescent="0.25">
      <c r="A32" s="54" t="s">
        <v>37</v>
      </c>
      <c r="B32" s="55"/>
      <c r="C32" s="55"/>
      <c r="D32" s="55"/>
      <c r="E32" s="55"/>
      <c r="F32" s="55"/>
      <c r="G32" s="55"/>
      <c r="H32" s="63"/>
    </row>
    <row r="33" spans="1:8" x14ac:dyDescent="0.25">
      <c r="A33" s="59" t="s">
        <v>12</v>
      </c>
      <c r="B33" s="9" t="s">
        <v>38</v>
      </c>
      <c r="C33" s="10">
        <v>200</v>
      </c>
      <c r="D33" s="11">
        <v>22.04</v>
      </c>
      <c r="E33" s="11">
        <v>16.899999999999999</v>
      </c>
      <c r="F33" s="11">
        <v>33.78</v>
      </c>
      <c r="G33" s="34">
        <v>364.56</v>
      </c>
      <c r="H33" s="35">
        <v>233</v>
      </c>
    </row>
    <row r="34" spans="1:8" x14ac:dyDescent="0.25">
      <c r="A34" s="59"/>
      <c r="B34" s="9" t="s">
        <v>139</v>
      </c>
      <c r="C34" s="10">
        <v>100</v>
      </c>
      <c r="D34" s="11">
        <v>1.17</v>
      </c>
      <c r="E34" s="11">
        <v>4.8499999999999996</v>
      </c>
      <c r="F34" s="11">
        <v>22.99</v>
      </c>
      <c r="G34" s="11">
        <v>222.24</v>
      </c>
      <c r="H34" s="35">
        <v>566</v>
      </c>
    </row>
    <row r="35" spans="1:8" x14ac:dyDescent="0.25">
      <c r="A35" s="59"/>
      <c r="B35" s="9" t="s">
        <v>40</v>
      </c>
      <c r="C35" s="10">
        <v>200</v>
      </c>
      <c r="D35" s="11">
        <v>0.26</v>
      </c>
      <c r="E35" s="11">
        <v>0</v>
      </c>
      <c r="F35" s="11">
        <v>7.24</v>
      </c>
      <c r="G35" s="34">
        <v>30.84</v>
      </c>
      <c r="H35" s="35">
        <v>494</v>
      </c>
    </row>
    <row r="36" spans="1:8" s="4" customFormat="1" x14ac:dyDescent="0.25">
      <c r="A36" s="59" t="s">
        <v>20</v>
      </c>
      <c r="B36" s="60"/>
      <c r="C36" s="36">
        <f>SUM(C33:C35)</f>
        <v>500</v>
      </c>
      <c r="D36" s="36">
        <f t="shared" ref="D36:G36" si="3">SUM(D33:D35)</f>
        <v>23.470000000000002</v>
      </c>
      <c r="E36" s="36">
        <f t="shared" si="3"/>
        <v>21.75</v>
      </c>
      <c r="F36" s="36">
        <f t="shared" si="3"/>
        <v>64.009999999999991</v>
      </c>
      <c r="G36" s="36">
        <f t="shared" si="3"/>
        <v>617.64</v>
      </c>
      <c r="H36" s="37"/>
    </row>
    <row r="37" spans="1:8" x14ac:dyDescent="0.25">
      <c r="A37" s="59" t="s">
        <v>21</v>
      </c>
      <c r="B37" s="9" t="s">
        <v>64</v>
      </c>
      <c r="C37" s="10">
        <v>100</v>
      </c>
      <c r="D37" s="11">
        <v>1.6</v>
      </c>
      <c r="E37" s="11">
        <v>10.1</v>
      </c>
      <c r="F37" s="11">
        <v>9.6</v>
      </c>
      <c r="G37" s="34">
        <v>136</v>
      </c>
      <c r="H37" s="38" t="s">
        <v>63</v>
      </c>
    </row>
    <row r="38" spans="1:8" ht="26.4" x14ac:dyDescent="0.25">
      <c r="A38" s="59"/>
      <c r="B38" s="9" t="s">
        <v>43</v>
      </c>
      <c r="C38" s="10">
        <v>250</v>
      </c>
      <c r="D38" s="11">
        <v>3.08</v>
      </c>
      <c r="E38" s="11">
        <v>5.45</v>
      </c>
      <c r="F38" s="11">
        <v>17.420000000000002</v>
      </c>
      <c r="G38" s="34">
        <v>131.82</v>
      </c>
      <c r="H38" s="38" t="s">
        <v>42</v>
      </c>
    </row>
    <row r="39" spans="1:8" x14ac:dyDescent="0.25">
      <c r="A39" s="59"/>
      <c r="B39" s="9" t="s">
        <v>44</v>
      </c>
      <c r="C39" s="10">
        <v>100</v>
      </c>
      <c r="D39" s="11">
        <v>14.01</v>
      </c>
      <c r="E39" s="11">
        <v>11.65</v>
      </c>
      <c r="F39" s="11">
        <v>9.4700000000000006</v>
      </c>
      <c r="G39" s="34">
        <v>188.79</v>
      </c>
      <c r="H39" s="35">
        <v>411</v>
      </c>
    </row>
    <row r="40" spans="1:8" x14ac:dyDescent="0.25">
      <c r="A40" s="59"/>
      <c r="B40" s="9" t="s">
        <v>45</v>
      </c>
      <c r="C40" s="10">
        <v>180</v>
      </c>
      <c r="D40" s="11">
        <v>10.37</v>
      </c>
      <c r="E40" s="11">
        <v>9.49</v>
      </c>
      <c r="F40" s="11">
        <v>46.62</v>
      </c>
      <c r="G40" s="34">
        <v>270.81</v>
      </c>
      <c r="H40" s="35">
        <v>237</v>
      </c>
    </row>
    <row r="41" spans="1:8" x14ac:dyDescent="0.25">
      <c r="A41" s="59"/>
      <c r="B41" s="9" t="s">
        <v>47</v>
      </c>
      <c r="C41" s="10">
        <v>200</v>
      </c>
      <c r="D41" s="11">
        <v>1.92</v>
      </c>
      <c r="E41" s="11">
        <v>0.12</v>
      </c>
      <c r="F41" s="11">
        <v>25.86</v>
      </c>
      <c r="G41" s="34">
        <v>112.36</v>
      </c>
      <c r="H41" s="38" t="s">
        <v>46</v>
      </c>
    </row>
    <row r="42" spans="1:8" x14ac:dyDescent="0.25">
      <c r="A42" s="59"/>
      <c r="B42" s="9" t="s">
        <v>29</v>
      </c>
      <c r="C42" s="10">
        <v>30</v>
      </c>
      <c r="D42" s="11">
        <v>2.37</v>
      </c>
      <c r="E42" s="11">
        <v>0.3</v>
      </c>
      <c r="F42" s="11">
        <v>14.76</v>
      </c>
      <c r="G42" s="34">
        <v>70.5</v>
      </c>
      <c r="H42" s="35">
        <v>108</v>
      </c>
    </row>
    <row r="43" spans="1:8" x14ac:dyDescent="0.25">
      <c r="A43" s="59"/>
      <c r="B43" s="9" t="s">
        <v>28</v>
      </c>
      <c r="C43" s="10">
        <v>30</v>
      </c>
      <c r="D43" s="11">
        <v>1.98</v>
      </c>
      <c r="E43" s="11">
        <v>0.36</v>
      </c>
      <c r="F43" s="11">
        <v>10.02</v>
      </c>
      <c r="G43" s="34">
        <v>52.2</v>
      </c>
      <c r="H43" s="35">
        <v>109</v>
      </c>
    </row>
    <row r="44" spans="1:8" s="4" customFormat="1" x14ac:dyDescent="0.25">
      <c r="A44" s="59" t="s">
        <v>30</v>
      </c>
      <c r="B44" s="60"/>
      <c r="C44" s="36">
        <f>SUM(C37:C43)</f>
        <v>890</v>
      </c>
      <c r="D44" s="36">
        <f>SUM(D37:D43)</f>
        <v>35.329999999999991</v>
      </c>
      <c r="E44" s="36">
        <f>SUM(E37:E43)</f>
        <v>37.47</v>
      </c>
      <c r="F44" s="36">
        <f>SUM(F37:F43)</f>
        <v>133.75</v>
      </c>
      <c r="G44" s="36">
        <f>SUM(G37:G43)</f>
        <v>962.48000000000013</v>
      </c>
      <c r="H44" s="37"/>
    </row>
    <row r="45" spans="1:8" x14ac:dyDescent="0.25">
      <c r="A45" s="59" t="s">
        <v>31</v>
      </c>
      <c r="B45" s="9" t="s">
        <v>49</v>
      </c>
      <c r="C45" s="10">
        <v>200</v>
      </c>
      <c r="D45" s="11">
        <v>5.4</v>
      </c>
      <c r="E45" s="11">
        <v>5</v>
      </c>
      <c r="F45" s="11">
        <v>21.6</v>
      </c>
      <c r="G45" s="34">
        <v>158</v>
      </c>
      <c r="H45" s="38" t="s">
        <v>48</v>
      </c>
    </row>
    <row r="46" spans="1:8" ht="26.4" x14ac:dyDescent="0.25">
      <c r="A46" s="59"/>
      <c r="B46" s="9" t="s">
        <v>51</v>
      </c>
      <c r="C46" s="10">
        <v>100</v>
      </c>
      <c r="D46" s="11">
        <v>5.89</v>
      </c>
      <c r="E46" s="11">
        <v>3.73</v>
      </c>
      <c r="F46" s="11">
        <v>32.07</v>
      </c>
      <c r="G46" s="34">
        <v>217.04</v>
      </c>
      <c r="H46" s="38" t="s">
        <v>50</v>
      </c>
    </row>
    <row r="47" spans="1:8" s="4" customFormat="1" x14ac:dyDescent="0.25">
      <c r="A47" s="59" t="s">
        <v>35</v>
      </c>
      <c r="B47" s="60"/>
      <c r="C47" s="36">
        <f>SUM(C45:C46)</f>
        <v>300</v>
      </c>
      <c r="D47" s="36">
        <f t="shared" ref="D47:G47" si="4">SUM(D45:D46)</f>
        <v>11.29</v>
      </c>
      <c r="E47" s="36">
        <f t="shared" si="4"/>
        <v>8.73</v>
      </c>
      <c r="F47" s="36">
        <f t="shared" si="4"/>
        <v>53.67</v>
      </c>
      <c r="G47" s="36">
        <f t="shared" si="4"/>
        <v>375.03999999999996</v>
      </c>
      <c r="H47" s="37"/>
    </row>
    <row r="48" spans="1:8" s="4" customFormat="1" ht="13.8" thickBot="1" x14ac:dyDescent="0.3">
      <c r="A48" s="61" t="s">
        <v>36</v>
      </c>
      <c r="B48" s="62"/>
      <c r="C48" s="40">
        <f>C36+C44+C47</f>
        <v>1690</v>
      </c>
      <c r="D48" s="40">
        <f t="shared" ref="D48:G48" si="5">D36+D44+D47</f>
        <v>70.09</v>
      </c>
      <c r="E48" s="40">
        <f t="shared" si="5"/>
        <v>67.95</v>
      </c>
      <c r="F48" s="40">
        <f t="shared" si="5"/>
        <v>251.43</v>
      </c>
      <c r="G48" s="40">
        <f t="shared" si="5"/>
        <v>1955.16</v>
      </c>
      <c r="H48" s="42"/>
    </row>
    <row r="49" spans="1:8" s="4" customFormat="1" x14ac:dyDescent="0.25">
      <c r="A49" s="54" t="s">
        <v>52</v>
      </c>
      <c r="B49" s="55"/>
      <c r="C49" s="55"/>
      <c r="D49" s="55"/>
      <c r="E49" s="55"/>
      <c r="F49" s="55"/>
      <c r="G49" s="55"/>
      <c r="H49" s="63"/>
    </row>
    <row r="50" spans="1:8" x14ac:dyDescent="0.25">
      <c r="A50" s="59" t="s">
        <v>12</v>
      </c>
      <c r="B50" s="9" t="s">
        <v>53</v>
      </c>
      <c r="C50" s="10">
        <v>250</v>
      </c>
      <c r="D50" s="11">
        <v>9.7799999999999994</v>
      </c>
      <c r="E50" s="11">
        <v>8.8000000000000007</v>
      </c>
      <c r="F50" s="11">
        <v>50.75</v>
      </c>
      <c r="G50" s="34">
        <v>321.64999999999998</v>
      </c>
      <c r="H50" s="35">
        <v>250</v>
      </c>
    </row>
    <row r="51" spans="1:8" x14ac:dyDescent="0.25">
      <c r="A51" s="59"/>
      <c r="B51" s="9" t="s">
        <v>135</v>
      </c>
      <c r="C51" s="10">
        <v>100</v>
      </c>
      <c r="D51" s="11">
        <v>7.63</v>
      </c>
      <c r="E51" s="11">
        <v>7.47</v>
      </c>
      <c r="F51" s="11">
        <v>32</v>
      </c>
      <c r="G51" s="11">
        <v>206.37</v>
      </c>
      <c r="H51" s="35">
        <v>574</v>
      </c>
    </row>
    <row r="52" spans="1:8" x14ac:dyDescent="0.25">
      <c r="A52" s="59"/>
      <c r="B52" s="9" t="s">
        <v>18</v>
      </c>
      <c r="C52" s="10">
        <v>200</v>
      </c>
      <c r="D52" s="11">
        <v>0.2</v>
      </c>
      <c r="E52" s="11">
        <v>0</v>
      </c>
      <c r="F52" s="11">
        <v>7.02</v>
      </c>
      <c r="G52" s="34">
        <v>28.46</v>
      </c>
      <c r="H52" s="35">
        <v>493</v>
      </c>
    </row>
    <row r="53" spans="1:8" s="4" customFormat="1" x14ac:dyDescent="0.25">
      <c r="A53" s="59" t="s">
        <v>20</v>
      </c>
      <c r="B53" s="60"/>
      <c r="C53" s="36">
        <f>SUM(C50:C52)</f>
        <v>550</v>
      </c>
      <c r="D53" s="36">
        <f t="shared" ref="D53:G53" si="6">SUM(D50:D52)</f>
        <v>17.61</v>
      </c>
      <c r="E53" s="36">
        <f t="shared" si="6"/>
        <v>16.27</v>
      </c>
      <c r="F53" s="36">
        <f t="shared" si="6"/>
        <v>89.77</v>
      </c>
      <c r="G53" s="36">
        <f t="shared" si="6"/>
        <v>556.48</v>
      </c>
      <c r="H53" s="37"/>
    </row>
    <row r="54" spans="1:8" x14ac:dyDescent="0.25">
      <c r="A54" s="59" t="s">
        <v>21</v>
      </c>
      <c r="B54" s="9" t="s">
        <v>41</v>
      </c>
      <c r="C54" s="10">
        <v>100</v>
      </c>
      <c r="D54" s="11">
        <v>0.8</v>
      </c>
      <c r="E54" s="11">
        <v>0.1</v>
      </c>
      <c r="F54" s="11">
        <v>1.7</v>
      </c>
      <c r="G54" s="34">
        <v>13</v>
      </c>
      <c r="H54" s="35">
        <v>107</v>
      </c>
    </row>
    <row r="55" spans="1:8" ht="26.4" x14ac:dyDescent="0.25">
      <c r="A55" s="59"/>
      <c r="B55" s="9" t="s">
        <v>65</v>
      </c>
      <c r="C55" s="10">
        <v>250</v>
      </c>
      <c r="D55" s="11">
        <v>2.7</v>
      </c>
      <c r="E55" s="11">
        <v>2.85</v>
      </c>
      <c r="F55" s="11">
        <v>18.829999999999998</v>
      </c>
      <c r="G55" s="34">
        <f>133.8/2*2.5</f>
        <v>167.25</v>
      </c>
      <c r="H55" s="35">
        <v>147</v>
      </c>
    </row>
    <row r="56" spans="1:8" x14ac:dyDescent="0.25">
      <c r="A56" s="59"/>
      <c r="B56" s="9" t="s">
        <v>56</v>
      </c>
      <c r="C56" s="10">
        <v>100</v>
      </c>
      <c r="D56" s="11">
        <v>10.25</v>
      </c>
      <c r="E56" s="11">
        <f>7.66/0.09*0.1</f>
        <v>8.5111111111111111</v>
      </c>
      <c r="F56" s="11">
        <f>8.93/0.09*0.1</f>
        <v>9.9222222222222243</v>
      </c>
      <c r="G56" s="11">
        <f>143.99/0.09*0.1</f>
        <v>159.98888888888894</v>
      </c>
      <c r="H56" s="35">
        <v>343</v>
      </c>
    </row>
    <row r="57" spans="1:8" x14ac:dyDescent="0.25">
      <c r="A57" s="59"/>
      <c r="B57" s="9" t="s">
        <v>140</v>
      </c>
      <c r="C57" s="10">
        <v>180</v>
      </c>
      <c r="D57" s="11">
        <f>4.87/1.5*1.8</f>
        <v>5.8440000000000003</v>
      </c>
      <c r="E57" s="11">
        <f>9.7/1.5*1.8</f>
        <v>11.639999999999999</v>
      </c>
      <c r="F57" s="11">
        <f>40.08/1.5*1.8</f>
        <v>48.095999999999997</v>
      </c>
      <c r="G57" s="11">
        <f>218.03/1.5*1.8</f>
        <v>261.63599999999997</v>
      </c>
      <c r="H57" s="38">
        <v>414</v>
      </c>
    </row>
    <row r="58" spans="1:8" x14ac:dyDescent="0.25">
      <c r="A58" s="59"/>
      <c r="B58" s="9" t="s">
        <v>57</v>
      </c>
      <c r="C58" s="10">
        <v>200</v>
      </c>
      <c r="D58" s="11">
        <v>0.32</v>
      </c>
      <c r="E58" s="11">
        <v>0.14000000000000001</v>
      </c>
      <c r="F58" s="11">
        <v>11.46</v>
      </c>
      <c r="G58" s="34">
        <v>48.32</v>
      </c>
      <c r="H58" s="35">
        <v>519</v>
      </c>
    </row>
    <row r="59" spans="1:8" x14ac:dyDescent="0.25">
      <c r="A59" s="59"/>
      <c r="B59" s="9" t="s">
        <v>29</v>
      </c>
      <c r="C59" s="10">
        <v>30</v>
      </c>
      <c r="D59" s="11">
        <v>2.37</v>
      </c>
      <c r="E59" s="11">
        <v>0.3</v>
      </c>
      <c r="F59" s="11">
        <v>14.76</v>
      </c>
      <c r="G59" s="34">
        <v>70.5</v>
      </c>
      <c r="H59" s="35">
        <v>108</v>
      </c>
    </row>
    <row r="60" spans="1:8" x14ac:dyDescent="0.25">
      <c r="A60" s="59"/>
      <c r="B60" s="9" t="s">
        <v>28</v>
      </c>
      <c r="C60" s="10">
        <v>30</v>
      </c>
      <c r="D60" s="11">
        <v>1.98</v>
      </c>
      <c r="E60" s="11">
        <v>0.36</v>
      </c>
      <c r="F60" s="11">
        <v>10.02</v>
      </c>
      <c r="G60" s="34">
        <v>52.2</v>
      </c>
      <c r="H60" s="35">
        <v>109</v>
      </c>
    </row>
    <row r="61" spans="1:8" s="4" customFormat="1" x14ac:dyDescent="0.25">
      <c r="A61" s="59" t="s">
        <v>30</v>
      </c>
      <c r="B61" s="60"/>
      <c r="C61" s="43">
        <f>SUM(C54:C60)</f>
        <v>890</v>
      </c>
      <c r="D61" s="39">
        <f t="shared" ref="D61:G61" si="7">SUM(D54:D60)</f>
        <v>24.264000000000003</v>
      </c>
      <c r="E61" s="39">
        <f t="shared" si="7"/>
        <v>23.90111111111111</v>
      </c>
      <c r="F61" s="39">
        <f t="shared" si="7"/>
        <v>114.78822222222223</v>
      </c>
      <c r="G61" s="39">
        <f t="shared" si="7"/>
        <v>772.894888888889</v>
      </c>
      <c r="H61" s="37"/>
    </row>
    <row r="62" spans="1:8" x14ac:dyDescent="0.25">
      <c r="A62" s="59" t="s">
        <v>31</v>
      </c>
      <c r="B62" s="9" t="s">
        <v>59</v>
      </c>
      <c r="C62" s="10">
        <v>200</v>
      </c>
      <c r="D62" s="11">
        <v>0.3</v>
      </c>
      <c r="E62" s="11">
        <v>0.12</v>
      </c>
      <c r="F62" s="11">
        <v>9.18</v>
      </c>
      <c r="G62" s="34">
        <v>39.74</v>
      </c>
      <c r="H62" s="38" t="s">
        <v>58</v>
      </c>
    </row>
    <row r="63" spans="1:8" x14ac:dyDescent="0.25">
      <c r="A63" s="59"/>
      <c r="B63" s="9" t="s">
        <v>60</v>
      </c>
      <c r="C63" s="10">
        <v>100</v>
      </c>
      <c r="D63" s="11">
        <v>6.3</v>
      </c>
      <c r="E63" s="11">
        <v>6.89</v>
      </c>
      <c r="F63" s="11">
        <v>33.119999999999997</v>
      </c>
      <c r="G63" s="34">
        <v>206.93</v>
      </c>
      <c r="H63" s="35">
        <v>540</v>
      </c>
    </row>
    <row r="64" spans="1:8" s="4" customFormat="1" x14ac:dyDescent="0.25">
      <c r="A64" s="59" t="s">
        <v>35</v>
      </c>
      <c r="B64" s="60"/>
      <c r="C64" s="36">
        <f>SUM(C62:C63)</f>
        <v>300</v>
      </c>
      <c r="D64" s="36">
        <f t="shared" ref="D64:G64" si="8">SUM(D62:D63)</f>
        <v>6.6</v>
      </c>
      <c r="E64" s="36">
        <f t="shared" si="8"/>
        <v>7.01</v>
      </c>
      <c r="F64" s="36">
        <f t="shared" si="8"/>
        <v>42.3</v>
      </c>
      <c r="G64" s="36">
        <f t="shared" si="8"/>
        <v>246.67000000000002</v>
      </c>
      <c r="H64" s="37"/>
    </row>
    <row r="65" spans="1:8" s="4" customFormat="1" ht="13.8" thickBot="1" x14ac:dyDescent="0.3">
      <c r="A65" s="61" t="s">
        <v>36</v>
      </c>
      <c r="B65" s="62"/>
      <c r="C65" s="44">
        <f>C53+C61+C64</f>
        <v>1740</v>
      </c>
      <c r="D65" s="41">
        <f t="shared" ref="D65:G65" si="9">D53+D61+D64</f>
        <v>48.474000000000004</v>
      </c>
      <c r="E65" s="41">
        <f t="shared" si="9"/>
        <v>47.181111111111107</v>
      </c>
      <c r="F65" s="41">
        <f t="shared" si="9"/>
        <v>246.85822222222225</v>
      </c>
      <c r="G65" s="41">
        <f t="shared" si="9"/>
        <v>1576.0448888888891</v>
      </c>
      <c r="H65" s="42"/>
    </row>
    <row r="66" spans="1:8" s="4" customFormat="1" x14ac:dyDescent="0.25">
      <c r="A66" s="54" t="s">
        <v>61</v>
      </c>
      <c r="B66" s="55"/>
      <c r="C66" s="55"/>
      <c r="D66" s="55"/>
      <c r="E66" s="55"/>
      <c r="F66" s="55"/>
      <c r="G66" s="55"/>
      <c r="H66" s="63"/>
    </row>
    <row r="67" spans="1:8" x14ac:dyDescent="0.25">
      <c r="A67" s="59" t="s">
        <v>12</v>
      </c>
      <c r="B67" s="9" t="s">
        <v>85</v>
      </c>
      <c r="C67" s="10">
        <v>250</v>
      </c>
      <c r="D67" s="11">
        <v>7.05</v>
      </c>
      <c r="E67" s="11">
        <v>8.9499999999999993</v>
      </c>
      <c r="F67" s="11">
        <v>41.77</v>
      </c>
      <c r="G67" s="11">
        <v>275.77</v>
      </c>
      <c r="H67" s="35">
        <v>268</v>
      </c>
    </row>
    <row r="68" spans="1:8" x14ac:dyDescent="0.25">
      <c r="A68" s="59"/>
      <c r="B68" s="9" t="s">
        <v>141</v>
      </c>
      <c r="C68" s="10">
        <v>100</v>
      </c>
      <c r="D68" s="11">
        <v>7.83</v>
      </c>
      <c r="E68" s="11">
        <v>6.72</v>
      </c>
      <c r="F68" s="11">
        <v>44.19</v>
      </c>
      <c r="G68" s="11">
        <v>276.61</v>
      </c>
      <c r="H68" s="35">
        <v>270</v>
      </c>
    </row>
    <row r="69" spans="1:8" x14ac:dyDescent="0.25">
      <c r="A69" s="59"/>
      <c r="B69" s="9" t="s">
        <v>40</v>
      </c>
      <c r="C69" s="10">
        <v>200</v>
      </c>
      <c r="D69" s="11">
        <v>0.26</v>
      </c>
      <c r="E69" s="11">
        <v>0</v>
      </c>
      <c r="F69" s="11">
        <v>7.24</v>
      </c>
      <c r="G69" s="34">
        <v>30.84</v>
      </c>
      <c r="H69" s="35">
        <v>494</v>
      </c>
    </row>
    <row r="70" spans="1:8" s="4" customFormat="1" x14ac:dyDescent="0.25">
      <c r="A70" s="59" t="s">
        <v>20</v>
      </c>
      <c r="B70" s="60"/>
      <c r="C70" s="36">
        <f>SUM(C67:C69)</f>
        <v>550</v>
      </c>
      <c r="D70" s="39">
        <f>SUM(D67:D69)</f>
        <v>15.139999999999999</v>
      </c>
      <c r="E70" s="39">
        <f>SUM(E67:E69)</f>
        <v>15.669999999999998</v>
      </c>
      <c r="F70" s="39">
        <f>SUM(F67:F69)</f>
        <v>93.2</v>
      </c>
      <c r="G70" s="39">
        <f>SUM(G67:G69)</f>
        <v>583.22</v>
      </c>
      <c r="H70" s="37"/>
    </row>
    <row r="71" spans="1:8" x14ac:dyDescent="0.25">
      <c r="A71" s="59" t="s">
        <v>21</v>
      </c>
      <c r="B71" s="9" t="s">
        <v>55</v>
      </c>
      <c r="C71" s="10">
        <v>100</v>
      </c>
      <c r="D71" s="11">
        <v>1.17</v>
      </c>
      <c r="E71" s="11">
        <v>0.1</v>
      </c>
      <c r="F71" s="11">
        <v>5.67</v>
      </c>
      <c r="G71" s="34">
        <v>28.33</v>
      </c>
      <c r="H71" s="35">
        <v>16</v>
      </c>
    </row>
    <row r="72" spans="1:8" ht="26.4" x14ac:dyDescent="0.25">
      <c r="A72" s="59"/>
      <c r="B72" s="9" t="s">
        <v>101</v>
      </c>
      <c r="C72" s="10">
        <v>250</v>
      </c>
      <c r="D72" s="11">
        <v>2.8</v>
      </c>
      <c r="E72" s="11">
        <v>5.27</v>
      </c>
      <c r="F72" s="11">
        <f>17.4/2*2.5</f>
        <v>21.75</v>
      </c>
      <c r="G72" s="11">
        <f>107.26/2*2.5</f>
        <v>134.07500000000002</v>
      </c>
      <c r="H72" s="38" t="s">
        <v>100</v>
      </c>
    </row>
    <row r="73" spans="1:8" x14ac:dyDescent="0.25">
      <c r="A73" s="59"/>
      <c r="B73" s="9" t="s">
        <v>67</v>
      </c>
      <c r="C73" s="10">
        <v>100</v>
      </c>
      <c r="D73" s="11">
        <v>11.42</v>
      </c>
      <c r="E73" s="11">
        <v>11.64</v>
      </c>
      <c r="F73" s="11">
        <v>9.1999999999999993</v>
      </c>
      <c r="G73" s="11">
        <f>178.28/0.09*0.1</f>
        <v>198.0888888888889</v>
      </c>
      <c r="H73" s="38" t="s">
        <v>66</v>
      </c>
    </row>
    <row r="74" spans="1:8" x14ac:dyDescent="0.25">
      <c r="A74" s="59"/>
      <c r="B74" s="9" t="s">
        <v>69</v>
      </c>
      <c r="C74" s="10">
        <v>180</v>
      </c>
      <c r="D74" s="11">
        <f>12.9/1.5*1.8</f>
        <v>15.48</v>
      </c>
      <c r="E74" s="11">
        <f>9.71/1.5*1.8</f>
        <v>11.652000000000001</v>
      </c>
      <c r="F74" s="11">
        <f>39.91/1.5*1.8</f>
        <v>47.891999999999996</v>
      </c>
      <c r="G74" s="11">
        <f>256.49/1.5*1.8</f>
        <v>307.78800000000001</v>
      </c>
      <c r="H74" s="38" t="s">
        <v>68</v>
      </c>
    </row>
    <row r="75" spans="1:8" x14ac:dyDescent="0.25">
      <c r="A75" s="59"/>
      <c r="B75" s="9" t="s">
        <v>27</v>
      </c>
      <c r="C75" s="10">
        <v>200</v>
      </c>
      <c r="D75" s="11">
        <v>0.08</v>
      </c>
      <c r="E75" s="11">
        <v>0</v>
      </c>
      <c r="F75" s="11">
        <v>10.62</v>
      </c>
      <c r="G75" s="34">
        <v>40.44</v>
      </c>
      <c r="H75" s="35">
        <v>508</v>
      </c>
    </row>
    <row r="76" spans="1:8" x14ac:dyDescent="0.25">
      <c r="A76" s="59"/>
      <c r="B76" s="9" t="s">
        <v>29</v>
      </c>
      <c r="C76" s="10">
        <v>30</v>
      </c>
      <c r="D76" s="11">
        <v>2.37</v>
      </c>
      <c r="E76" s="11">
        <v>0.3</v>
      </c>
      <c r="F76" s="11">
        <v>14.76</v>
      </c>
      <c r="G76" s="34">
        <v>70.5</v>
      </c>
      <c r="H76" s="35">
        <v>108</v>
      </c>
    </row>
    <row r="77" spans="1:8" x14ac:dyDescent="0.25">
      <c r="A77" s="59"/>
      <c r="B77" s="9" t="s">
        <v>28</v>
      </c>
      <c r="C77" s="10">
        <v>30</v>
      </c>
      <c r="D77" s="11">
        <v>1.98</v>
      </c>
      <c r="E77" s="11">
        <v>0.36</v>
      </c>
      <c r="F77" s="11">
        <v>10.02</v>
      </c>
      <c r="G77" s="34">
        <v>52.2</v>
      </c>
      <c r="H77" s="35">
        <v>109</v>
      </c>
    </row>
    <row r="78" spans="1:8" s="4" customFormat="1" x14ac:dyDescent="0.25">
      <c r="A78" s="59" t="s">
        <v>30</v>
      </c>
      <c r="B78" s="60"/>
      <c r="C78" s="36">
        <f>SUM(C71:C77)</f>
        <v>890</v>
      </c>
      <c r="D78" s="36">
        <f t="shared" ref="D78:G78" si="10">SUM(D71:D77)</f>
        <v>35.299999999999997</v>
      </c>
      <c r="E78" s="39">
        <f t="shared" si="10"/>
        <v>29.321999999999999</v>
      </c>
      <c r="F78" s="39">
        <f t="shared" si="10"/>
        <v>119.91200000000001</v>
      </c>
      <c r="G78" s="39">
        <f t="shared" si="10"/>
        <v>831.42188888888904</v>
      </c>
      <c r="H78" s="37"/>
    </row>
    <row r="79" spans="1:8" ht="16.5" customHeight="1" x14ac:dyDescent="0.25">
      <c r="A79" s="59" t="s">
        <v>31</v>
      </c>
      <c r="B79" s="9" t="s">
        <v>71</v>
      </c>
      <c r="C79" s="10">
        <v>200</v>
      </c>
      <c r="D79" s="11">
        <v>0.2</v>
      </c>
      <c r="E79" s="11">
        <v>0.2</v>
      </c>
      <c r="F79" s="11">
        <v>22.8</v>
      </c>
      <c r="G79" s="34">
        <v>100</v>
      </c>
      <c r="H79" s="38" t="s">
        <v>70</v>
      </c>
    </row>
    <row r="80" spans="1:8" x14ac:dyDescent="0.25">
      <c r="A80" s="59"/>
      <c r="B80" s="9" t="s">
        <v>73</v>
      </c>
      <c r="C80" s="10">
        <v>100</v>
      </c>
      <c r="D80" s="11">
        <v>8.25</v>
      </c>
      <c r="E80" s="11">
        <v>6.67</v>
      </c>
      <c r="F80" s="11">
        <v>35.21</v>
      </c>
      <c r="G80" s="34">
        <v>306.49</v>
      </c>
      <c r="H80" s="38" t="s">
        <v>72</v>
      </c>
    </row>
    <row r="81" spans="1:8" s="4" customFormat="1" x14ac:dyDescent="0.25">
      <c r="A81" s="59" t="s">
        <v>35</v>
      </c>
      <c r="B81" s="60"/>
      <c r="C81" s="36">
        <f>SUM(C79:C80)</f>
        <v>300</v>
      </c>
      <c r="D81" s="36">
        <f t="shared" ref="D81:G81" si="11">SUM(D79:D80)</f>
        <v>8.4499999999999993</v>
      </c>
      <c r="E81" s="36">
        <f t="shared" si="11"/>
        <v>6.87</v>
      </c>
      <c r="F81" s="36">
        <f t="shared" si="11"/>
        <v>58.010000000000005</v>
      </c>
      <c r="G81" s="36">
        <f t="shared" si="11"/>
        <v>406.49</v>
      </c>
      <c r="H81" s="37"/>
    </row>
    <row r="82" spans="1:8" s="4" customFormat="1" ht="13.8" thickBot="1" x14ac:dyDescent="0.3">
      <c r="A82" s="61" t="s">
        <v>36</v>
      </c>
      <c r="B82" s="62"/>
      <c r="C82" s="40">
        <f>C70+C78+C81</f>
        <v>1740</v>
      </c>
      <c r="D82" s="41">
        <f t="shared" ref="D82:G82" si="12">D70+D78+D81</f>
        <v>58.89</v>
      </c>
      <c r="E82" s="41">
        <f t="shared" si="12"/>
        <v>51.861999999999995</v>
      </c>
      <c r="F82" s="41">
        <f t="shared" si="12"/>
        <v>271.12200000000001</v>
      </c>
      <c r="G82" s="41">
        <f t="shared" si="12"/>
        <v>1821.1318888888891</v>
      </c>
      <c r="H82" s="42"/>
    </row>
    <row r="83" spans="1:8" s="4" customFormat="1" x14ac:dyDescent="0.25">
      <c r="A83" s="54" t="s">
        <v>74</v>
      </c>
      <c r="B83" s="55"/>
      <c r="C83" s="55"/>
      <c r="D83" s="55"/>
      <c r="E83" s="55"/>
      <c r="F83" s="55"/>
      <c r="G83" s="55"/>
      <c r="H83" s="63"/>
    </row>
    <row r="84" spans="1:8" x14ac:dyDescent="0.25">
      <c r="A84" s="59" t="s">
        <v>12</v>
      </c>
      <c r="B84" s="9" t="s">
        <v>98</v>
      </c>
      <c r="C84" s="10">
        <v>250</v>
      </c>
      <c r="D84" s="11">
        <v>8.9499999999999993</v>
      </c>
      <c r="E84" s="11">
        <v>11.75</v>
      </c>
      <c r="F84" s="11">
        <v>36</v>
      </c>
      <c r="G84" s="11">
        <v>364.87</v>
      </c>
      <c r="H84" s="35">
        <v>291</v>
      </c>
    </row>
    <row r="85" spans="1:8" x14ac:dyDescent="0.25">
      <c r="A85" s="59"/>
      <c r="B85" s="9" t="s">
        <v>136</v>
      </c>
      <c r="C85" s="10">
        <v>100</v>
      </c>
      <c r="D85" s="11">
        <v>8.74</v>
      </c>
      <c r="E85" s="11">
        <v>5.65</v>
      </c>
      <c r="F85" s="11">
        <v>57.43</v>
      </c>
      <c r="G85" s="11">
        <v>313.97000000000003</v>
      </c>
      <c r="H85" s="38">
        <v>563</v>
      </c>
    </row>
    <row r="86" spans="1:8" x14ac:dyDescent="0.25">
      <c r="A86" s="59"/>
      <c r="B86" s="9" t="s">
        <v>18</v>
      </c>
      <c r="C86" s="10">
        <v>200</v>
      </c>
      <c r="D86" s="11">
        <v>0.2</v>
      </c>
      <c r="E86" s="11">
        <v>0</v>
      </c>
      <c r="F86" s="11">
        <v>7.02</v>
      </c>
      <c r="G86" s="34">
        <v>28.46</v>
      </c>
      <c r="H86" s="35">
        <v>493</v>
      </c>
    </row>
    <row r="87" spans="1:8" s="4" customFormat="1" x14ac:dyDescent="0.25">
      <c r="A87" s="59" t="s">
        <v>20</v>
      </c>
      <c r="B87" s="60"/>
      <c r="C87" s="36">
        <f>SUM(C84:C86)</f>
        <v>550</v>
      </c>
      <c r="D87" s="36">
        <f>SUM(D84:D86)</f>
        <v>17.889999999999997</v>
      </c>
      <c r="E87" s="36">
        <f>SUM(E84:E86)</f>
        <v>17.399999999999999</v>
      </c>
      <c r="F87" s="36">
        <f>SUM(F84:F86)</f>
        <v>100.45</v>
      </c>
      <c r="G87" s="36">
        <f>SUM(G84:G86)</f>
        <v>707.30000000000007</v>
      </c>
      <c r="H87" s="37"/>
    </row>
    <row r="88" spans="1:8" x14ac:dyDescent="0.25">
      <c r="A88" s="59" t="s">
        <v>21</v>
      </c>
      <c r="B88" s="9" t="s">
        <v>75</v>
      </c>
      <c r="C88" s="10">
        <v>100</v>
      </c>
      <c r="D88" s="11">
        <v>1.33</v>
      </c>
      <c r="E88" s="11">
        <v>0.17</v>
      </c>
      <c r="F88" s="11">
        <v>7.17</v>
      </c>
      <c r="G88" s="34">
        <v>35</v>
      </c>
      <c r="H88" s="35">
        <v>17</v>
      </c>
    </row>
    <row r="89" spans="1:8" ht="26.4" x14ac:dyDescent="0.25">
      <c r="A89" s="59"/>
      <c r="B89" s="9" t="s">
        <v>77</v>
      </c>
      <c r="C89" s="10">
        <v>250</v>
      </c>
      <c r="D89" s="11">
        <v>2.2999999999999998</v>
      </c>
      <c r="E89" s="11">
        <v>4.25</v>
      </c>
      <c r="F89" s="11">
        <f>17.1/2*2.5</f>
        <v>21.375</v>
      </c>
      <c r="G89" s="11">
        <f>131.5/2*2.5</f>
        <v>164.375</v>
      </c>
      <c r="H89" s="38" t="s">
        <v>76</v>
      </c>
    </row>
    <row r="90" spans="1:8" x14ac:dyDescent="0.25">
      <c r="A90" s="59"/>
      <c r="B90" s="9" t="s">
        <v>78</v>
      </c>
      <c r="C90" s="10">
        <v>280</v>
      </c>
      <c r="D90" s="11">
        <v>24.36</v>
      </c>
      <c r="E90" s="11">
        <v>26.77</v>
      </c>
      <c r="F90" s="11">
        <f>39.97/2.4*2.8</f>
        <v>46.631666666666668</v>
      </c>
      <c r="G90" s="11">
        <f>398.68/2.4*2.8</f>
        <v>465.12666666666667</v>
      </c>
      <c r="H90" s="35">
        <v>407</v>
      </c>
    </row>
    <row r="91" spans="1:8" x14ac:dyDescent="0.25">
      <c r="A91" s="59"/>
      <c r="B91" s="9" t="s">
        <v>80</v>
      </c>
      <c r="C91" s="10">
        <v>200</v>
      </c>
      <c r="D91" s="11">
        <v>0</v>
      </c>
      <c r="E91" s="11">
        <v>0</v>
      </c>
      <c r="F91" s="11">
        <v>19</v>
      </c>
      <c r="G91" s="34">
        <v>75</v>
      </c>
      <c r="H91" s="38" t="s">
        <v>79</v>
      </c>
    </row>
    <row r="92" spans="1:8" x14ac:dyDescent="0.25">
      <c r="A92" s="59"/>
      <c r="B92" s="9" t="s">
        <v>29</v>
      </c>
      <c r="C92" s="10">
        <v>30</v>
      </c>
      <c r="D92" s="11">
        <v>2.37</v>
      </c>
      <c r="E92" s="11">
        <v>0.3</v>
      </c>
      <c r="F92" s="11">
        <v>14.76</v>
      </c>
      <c r="G92" s="34">
        <v>70.5</v>
      </c>
      <c r="H92" s="35">
        <v>108</v>
      </c>
    </row>
    <row r="93" spans="1:8" x14ac:dyDescent="0.25">
      <c r="A93" s="59"/>
      <c r="B93" s="9" t="s">
        <v>28</v>
      </c>
      <c r="C93" s="10">
        <v>30</v>
      </c>
      <c r="D93" s="11">
        <v>1.98</v>
      </c>
      <c r="E93" s="11">
        <v>0.36</v>
      </c>
      <c r="F93" s="11">
        <v>10.02</v>
      </c>
      <c r="G93" s="34">
        <v>52.2</v>
      </c>
      <c r="H93" s="35">
        <v>109</v>
      </c>
    </row>
    <row r="94" spans="1:8" s="4" customFormat="1" x14ac:dyDescent="0.25">
      <c r="A94" s="59" t="s">
        <v>30</v>
      </c>
      <c r="B94" s="60"/>
      <c r="C94" s="36">
        <f>SUM(C88:C93)</f>
        <v>890</v>
      </c>
      <c r="D94" s="36">
        <f t="shared" ref="D94:G94" si="13">SUM(D88:D93)</f>
        <v>32.339999999999996</v>
      </c>
      <c r="E94" s="36">
        <f t="shared" si="13"/>
        <v>31.849999999999998</v>
      </c>
      <c r="F94" s="39">
        <f t="shared" si="13"/>
        <v>118.95666666666668</v>
      </c>
      <c r="G94" s="39">
        <f t="shared" si="13"/>
        <v>862.20166666666671</v>
      </c>
      <c r="H94" s="37"/>
    </row>
    <row r="95" spans="1:8" ht="26.4" x14ac:dyDescent="0.25">
      <c r="A95" s="59" t="s">
        <v>31</v>
      </c>
      <c r="B95" s="9" t="s">
        <v>81</v>
      </c>
      <c r="C95" s="10">
        <v>200</v>
      </c>
      <c r="D95" s="11">
        <v>0</v>
      </c>
      <c r="E95" s="11">
        <v>0</v>
      </c>
      <c r="F95" s="11">
        <v>6.98</v>
      </c>
      <c r="G95" s="34">
        <v>26.54</v>
      </c>
      <c r="H95" s="35">
        <v>503</v>
      </c>
    </row>
    <row r="96" spans="1:8" ht="26.4" x14ac:dyDescent="0.25">
      <c r="A96" s="59"/>
      <c r="B96" s="9" t="s">
        <v>83</v>
      </c>
      <c r="C96" s="10">
        <v>100</v>
      </c>
      <c r="D96" s="11">
        <v>6.27</v>
      </c>
      <c r="E96" s="11">
        <v>7.86</v>
      </c>
      <c r="F96" s="11">
        <v>35.47</v>
      </c>
      <c r="G96" s="34">
        <v>239.67</v>
      </c>
      <c r="H96" s="38" t="s">
        <v>82</v>
      </c>
    </row>
    <row r="97" spans="1:8" s="4" customFormat="1" x14ac:dyDescent="0.25">
      <c r="A97" s="59" t="s">
        <v>35</v>
      </c>
      <c r="B97" s="60"/>
      <c r="C97" s="36">
        <f>SUM(C95:C96)</f>
        <v>300</v>
      </c>
      <c r="D97" s="36">
        <f t="shared" ref="D97:G97" si="14">SUM(D95:D96)</f>
        <v>6.27</v>
      </c>
      <c r="E97" s="36">
        <f t="shared" si="14"/>
        <v>7.86</v>
      </c>
      <c r="F97" s="36">
        <f t="shared" si="14"/>
        <v>42.45</v>
      </c>
      <c r="G97" s="36">
        <f t="shared" si="14"/>
        <v>266.20999999999998</v>
      </c>
      <c r="H97" s="37"/>
    </row>
    <row r="98" spans="1:8" s="4" customFormat="1" ht="13.8" thickBot="1" x14ac:dyDescent="0.3">
      <c r="A98" s="61" t="s">
        <v>36</v>
      </c>
      <c r="B98" s="62"/>
      <c r="C98" s="40">
        <f>C87+C94+C97</f>
        <v>1740</v>
      </c>
      <c r="D98" s="41">
        <f t="shared" ref="D98:G98" si="15">D87+D94+D97</f>
        <v>56.499999999999986</v>
      </c>
      <c r="E98" s="41">
        <f t="shared" si="15"/>
        <v>57.11</v>
      </c>
      <c r="F98" s="41">
        <f t="shared" si="15"/>
        <v>261.85666666666668</v>
      </c>
      <c r="G98" s="41">
        <f t="shared" si="15"/>
        <v>1835.7116666666668</v>
      </c>
      <c r="H98" s="42"/>
    </row>
    <row r="99" spans="1:8" s="4" customFormat="1" x14ac:dyDescent="0.25">
      <c r="A99" s="54" t="s">
        <v>84</v>
      </c>
      <c r="B99" s="55"/>
      <c r="C99" s="55"/>
      <c r="D99" s="55"/>
      <c r="E99" s="55"/>
      <c r="F99" s="55"/>
      <c r="G99" s="55"/>
      <c r="H99" s="63"/>
    </row>
    <row r="100" spans="1:8" s="4" customFormat="1" x14ac:dyDescent="0.25">
      <c r="A100" s="59" t="s">
        <v>12</v>
      </c>
      <c r="B100" s="9" t="s">
        <v>113</v>
      </c>
      <c r="C100" s="10">
        <v>200</v>
      </c>
      <c r="D100" s="11">
        <v>17.96</v>
      </c>
      <c r="E100" s="11">
        <v>21.36</v>
      </c>
      <c r="F100" s="11">
        <v>4.5999999999999996</v>
      </c>
      <c r="G100" s="34">
        <v>282.95999999999998</v>
      </c>
      <c r="H100" s="35">
        <v>301</v>
      </c>
    </row>
    <row r="101" spans="1:8" s="4" customFormat="1" x14ac:dyDescent="0.25">
      <c r="A101" s="59"/>
      <c r="B101" s="9" t="s">
        <v>114</v>
      </c>
      <c r="C101" s="10">
        <v>100</v>
      </c>
      <c r="D101" s="11">
        <v>11.79</v>
      </c>
      <c r="E101" s="11">
        <v>10.29</v>
      </c>
      <c r="F101" s="11">
        <v>38.9</v>
      </c>
      <c r="G101" s="34">
        <v>294.52</v>
      </c>
      <c r="H101" s="35">
        <v>533</v>
      </c>
    </row>
    <row r="102" spans="1:8" s="4" customFormat="1" x14ac:dyDescent="0.25">
      <c r="A102" s="59"/>
      <c r="B102" s="9" t="s">
        <v>116</v>
      </c>
      <c r="C102" s="10">
        <v>200</v>
      </c>
      <c r="D102" s="11">
        <v>0.24</v>
      </c>
      <c r="E102" s="11">
        <v>0</v>
      </c>
      <c r="F102" s="11">
        <v>7.8</v>
      </c>
      <c r="G102" s="34">
        <v>32.159999999999997</v>
      </c>
      <c r="H102" s="38" t="s">
        <v>115</v>
      </c>
    </row>
    <row r="103" spans="1:8" s="4" customFormat="1" x14ac:dyDescent="0.25">
      <c r="A103" s="59"/>
      <c r="B103" s="9" t="s">
        <v>29</v>
      </c>
      <c r="C103" s="10">
        <v>30</v>
      </c>
      <c r="D103" s="11">
        <v>2.37</v>
      </c>
      <c r="E103" s="11">
        <v>0.3</v>
      </c>
      <c r="F103" s="11">
        <v>14.76</v>
      </c>
      <c r="G103" s="34">
        <v>70.5</v>
      </c>
      <c r="H103" s="35">
        <v>108</v>
      </c>
    </row>
    <row r="104" spans="1:8" s="4" customFormat="1" x14ac:dyDescent="0.25">
      <c r="A104" s="59"/>
      <c r="B104" s="9" t="s">
        <v>28</v>
      </c>
      <c r="C104" s="10">
        <v>30</v>
      </c>
      <c r="D104" s="11">
        <v>1.98</v>
      </c>
      <c r="E104" s="11">
        <v>0.36</v>
      </c>
      <c r="F104" s="11">
        <v>10.02</v>
      </c>
      <c r="G104" s="34">
        <v>52.2</v>
      </c>
      <c r="H104" s="35">
        <v>109</v>
      </c>
    </row>
    <row r="105" spans="1:8" s="4" customFormat="1" x14ac:dyDescent="0.25">
      <c r="A105" s="59" t="s">
        <v>20</v>
      </c>
      <c r="B105" s="60"/>
      <c r="C105" s="36">
        <f>SUM(C100:C104)</f>
        <v>560</v>
      </c>
      <c r="D105" s="36">
        <f t="shared" ref="D105:G105" si="16">SUM(D100:D104)</f>
        <v>34.339999999999996</v>
      </c>
      <c r="E105" s="36">
        <f t="shared" si="16"/>
        <v>32.31</v>
      </c>
      <c r="F105" s="36">
        <f t="shared" si="16"/>
        <v>76.08</v>
      </c>
      <c r="G105" s="36">
        <f t="shared" si="16"/>
        <v>732.34</v>
      </c>
      <c r="H105" s="37"/>
    </row>
    <row r="106" spans="1:8" s="4" customFormat="1" x14ac:dyDescent="0.25">
      <c r="A106" s="59" t="s">
        <v>21</v>
      </c>
      <c r="B106" s="9" t="s">
        <v>117</v>
      </c>
      <c r="C106" s="10">
        <v>100</v>
      </c>
      <c r="D106" s="11">
        <v>1.3</v>
      </c>
      <c r="E106" s="11">
        <v>10.8</v>
      </c>
      <c r="F106" s="11">
        <v>6.8</v>
      </c>
      <c r="G106" s="34">
        <v>130</v>
      </c>
      <c r="H106" s="35">
        <v>76</v>
      </c>
    </row>
    <row r="107" spans="1:8" s="4" customFormat="1" ht="26.4" x14ac:dyDescent="0.25">
      <c r="A107" s="59"/>
      <c r="B107" s="9" t="s">
        <v>118</v>
      </c>
      <c r="C107" s="10">
        <v>250</v>
      </c>
      <c r="D107" s="11">
        <v>3.12</v>
      </c>
      <c r="E107" s="11">
        <v>4.2</v>
      </c>
      <c r="F107" s="11">
        <v>15.48</v>
      </c>
      <c r="G107" s="34">
        <v>113.3</v>
      </c>
      <c r="H107" s="35">
        <v>146</v>
      </c>
    </row>
    <row r="108" spans="1:8" s="4" customFormat="1" x14ac:dyDescent="0.25">
      <c r="A108" s="59"/>
      <c r="B108" s="9" t="s">
        <v>109</v>
      </c>
      <c r="C108" s="10">
        <v>100</v>
      </c>
      <c r="D108" s="11">
        <v>11.76</v>
      </c>
      <c r="E108" s="11">
        <v>13.76</v>
      </c>
      <c r="F108" s="11">
        <v>10.73</v>
      </c>
      <c r="G108" s="34">
        <v>214.58</v>
      </c>
      <c r="H108" s="38" t="s">
        <v>108</v>
      </c>
    </row>
    <row r="109" spans="1:8" s="4" customFormat="1" x14ac:dyDescent="0.25">
      <c r="A109" s="59"/>
      <c r="B109" s="9" t="s">
        <v>119</v>
      </c>
      <c r="C109" s="10">
        <v>180</v>
      </c>
      <c r="D109" s="11">
        <v>3.64</v>
      </c>
      <c r="E109" s="11">
        <v>4.3899999999999997</v>
      </c>
      <c r="F109" s="11">
        <v>29.14</v>
      </c>
      <c r="G109" s="34">
        <v>171.14</v>
      </c>
      <c r="H109" s="35">
        <v>173</v>
      </c>
    </row>
    <row r="110" spans="1:8" s="4" customFormat="1" x14ac:dyDescent="0.25">
      <c r="A110" s="59"/>
      <c r="B110" s="9" t="s">
        <v>80</v>
      </c>
      <c r="C110" s="10">
        <v>200</v>
      </c>
      <c r="D110" s="11">
        <v>0</v>
      </c>
      <c r="E110" s="11">
        <v>0</v>
      </c>
      <c r="F110" s="11">
        <v>19</v>
      </c>
      <c r="G110" s="34">
        <v>75</v>
      </c>
      <c r="H110" s="38" t="s">
        <v>79</v>
      </c>
    </row>
    <row r="111" spans="1:8" s="4" customFormat="1" x14ac:dyDescent="0.25">
      <c r="A111" s="59"/>
      <c r="B111" s="9" t="s">
        <v>29</v>
      </c>
      <c r="C111" s="10">
        <v>30</v>
      </c>
      <c r="D111" s="11">
        <v>2.37</v>
      </c>
      <c r="E111" s="11">
        <v>0.3</v>
      </c>
      <c r="F111" s="11">
        <v>14.76</v>
      </c>
      <c r="G111" s="34">
        <v>70.5</v>
      </c>
      <c r="H111" s="35">
        <v>108</v>
      </c>
    </row>
    <row r="112" spans="1:8" s="4" customFormat="1" x14ac:dyDescent="0.25">
      <c r="A112" s="59"/>
      <c r="B112" s="9" t="s">
        <v>28</v>
      </c>
      <c r="C112" s="10">
        <v>30</v>
      </c>
      <c r="D112" s="11">
        <v>1.98</v>
      </c>
      <c r="E112" s="11">
        <v>0.36</v>
      </c>
      <c r="F112" s="11">
        <v>10.02</v>
      </c>
      <c r="G112" s="34">
        <v>52.2</v>
      </c>
      <c r="H112" s="35">
        <v>109</v>
      </c>
    </row>
    <row r="113" spans="1:8" s="4" customFormat="1" x14ac:dyDescent="0.25">
      <c r="A113" s="59" t="s">
        <v>30</v>
      </c>
      <c r="B113" s="60"/>
      <c r="C113" s="36">
        <f>SUM(C106:C112)</f>
        <v>890</v>
      </c>
      <c r="D113" s="36">
        <f t="shared" ref="D113:G113" si="17">SUM(D106:D112)</f>
        <v>24.17</v>
      </c>
      <c r="E113" s="36">
        <f t="shared" si="17"/>
        <v>33.809999999999995</v>
      </c>
      <c r="F113" s="36">
        <f t="shared" si="17"/>
        <v>105.93</v>
      </c>
      <c r="G113" s="36">
        <f t="shared" si="17"/>
        <v>826.72</v>
      </c>
      <c r="H113" s="37"/>
    </row>
    <row r="114" spans="1:8" s="4" customFormat="1" ht="13.8" thickBot="1" x14ac:dyDescent="0.3">
      <c r="A114" s="61" t="s">
        <v>36</v>
      </c>
      <c r="B114" s="62"/>
      <c r="C114" s="40">
        <f>C105+C113</f>
        <v>1450</v>
      </c>
      <c r="D114" s="40">
        <f t="shared" ref="D114:G114" si="18">D105+D113</f>
        <v>58.51</v>
      </c>
      <c r="E114" s="40">
        <f t="shared" si="18"/>
        <v>66.12</v>
      </c>
      <c r="F114" s="40">
        <f t="shared" si="18"/>
        <v>182.01</v>
      </c>
      <c r="G114" s="40">
        <f t="shared" si="18"/>
        <v>1559.06</v>
      </c>
      <c r="H114" s="42"/>
    </row>
    <row r="115" spans="1:8" s="4" customFormat="1" x14ac:dyDescent="0.25">
      <c r="A115" s="54" t="s">
        <v>134</v>
      </c>
      <c r="B115" s="55"/>
      <c r="C115" s="55"/>
      <c r="D115" s="55"/>
      <c r="E115" s="55"/>
      <c r="F115" s="55"/>
      <c r="G115" s="55"/>
      <c r="H115" s="63"/>
    </row>
    <row r="116" spans="1:8" x14ac:dyDescent="0.25">
      <c r="A116" s="59" t="s">
        <v>12</v>
      </c>
      <c r="B116" s="9" t="s">
        <v>85</v>
      </c>
      <c r="C116" s="10">
        <v>250</v>
      </c>
      <c r="D116" s="11">
        <v>7.05</v>
      </c>
      <c r="E116" s="11">
        <v>8.9499999999999993</v>
      </c>
      <c r="F116" s="11">
        <v>41.77</v>
      </c>
      <c r="G116" s="34">
        <v>275.77</v>
      </c>
      <c r="H116" s="35">
        <v>268</v>
      </c>
    </row>
    <row r="117" spans="1:8" x14ac:dyDescent="0.25">
      <c r="A117" s="59"/>
      <c r="B117" s="9" t="s">
        <v>14</v>
      </c>
      <c r="C117" s="10">
        <v>40</v>
      </c>
      <c r="D117" s="11">
        <v>3</v>
      </c>
      <c r="E117" s="11">
        <v>1.1599999999999999</v>
      </c>
      <c r="F117" s="11">
        <v>20.56</v>
      </c>
      <c r="G117" s="34">
        <v>104.8</v>
      </c>
      <c r="H117" s="35">
        <v>111</v>
      </c>
    </row>
    <row r="118" spans="1:8" x14ac:dyDescent="0.25">
      <c r="A118" s="59"/>
      <c r="B118" s="9" t="s">
        <v>16</v>
      </c>
      <c r="C118" s="10">
        <v>10</v>
      </c>
      <c r="D118" s="11">
        <v>2.3199999999999998</v>
      </c>
      <c r="E118" s="11">
        <v>2.95</v>
      </c>
      <c r="F118" s="11">
        <v>0</v>
      </c>
      <c r="G118" s="34">
        <v>36.4</v>
      </c>
      <c r="H118" s="38" t="s">
        <v>15</v>
      </c>
    </row>
    <row r="119" spans="1:8" x14ac:dyDescent="0.25">
      <c r="A119" s="59"/>
      <c r="B119" s="9" t="s">
        <v>17</v>
      </c>
      <c r="C119" s="10">
        <v>10</v>
      </c>
      <c r="D119" s="11">
        <v>0.13</v>
      </c>
      <c r="E119" s="11">
        <v>6.15</v>
      </c>
      <c r="F119" s="11">
        <v>0.17</v>
      </c>
      <c r="G119" s="34">
        <v>56.6</v>
      </c>
      <c r="H119" s="35">
        <v>105</v>
      </c>
    </row>
    <row r="120" spans="1:8" x14ac:dyDescent="0.25">
      <c r="A120" s="59"/>
      <c r="B120" s="9" t="s">
        <v>18</v>
      </c>
      <c r="C120" s="10">
        <v>200</v>
      </c>
      <c r="D120" s="11">
        <v>0.2</v>
      </c>
      <c r="E120" s="11">
        <v>0</v>
      </c>
      <c r="F120" s="11">
        <v>7.02</v>
      </c>
      <c r="G120" s="34">
        <v>28.46</v>
      </c>
      <c r="H120" s="35">
        <v>493</v>
      </c>
    </row>
    <row r="121" spans="1:8" x14ac:dyDescent="0.25">
      <c r="A121" s="59"/>
      <c r="B121" s="9" t="s">
        <v>19</v>
      </c>
      <c r="C121" s="10">
        <v>40</v>
      </c>
      <c r="D121" s="11">
        <v>3</v>
      </c>
      <c r="E121" s="11">
        <v>4.72</v>
      </c>
      <c r="F121" s="11">
        <v>29.96</v>
      </c>
      <c r="G121" s="34">
        <v>166.84</v>
      </c>
      <c r="H121" s="35">
        <v>590</v>
      </c>
    </row>
    <row r="122" spans="1:8" s="4" customFormat="1" x14ac:dyDescent="0.25">
      <c r="A122" s="59" t="s">
        <v>20</v>
      </c>
      <c r="B122" s="60"/>
      <c r="C122" s="36">
        <f>SUM(C116:C121)</f>
        <v>550</v>
      </c>
      <c r="D122" s="36">
        <f t="shared" ref="D122:G122" si="19">SUM(D116:D121)</f>
        <v>15.700000000000001</v>
      </c>
      <c r="E122" s="36">
        <f t="shared" si="19"/>
        <v>23.93</v>
      </c>
      <c r="F122" s="36">
        <f t="shared" si="19"/>
        <v>99.47999999999999</v>
      </c>
      <c r="G122" s="36">
        <f t="shared" si="19"/>
        <v>668.87</v>
      </c>
      <c r="H122" s="37"/>
    </row>
    <row r="123" spans="1:8" ht="26.4" x14ac:dyDescent="0.25">
      <c r="A123" s="59" t="s">
        <v>21</v>
      </c>
      <c r="B123" s="9" t="s">
        <v>22</v>
      </c>
      <c r="C123" s="10">
        <v>100</v>
      </c>
      <c r="D123" s="11">
        <v>1.9</v>
      </c>
      <c r="E123" s="11">
        <v>8.9</v>
      </c>
      <c r="F123" s="11">
        <v>7.7</v>
      </c>
      <c r="G123" s="34">
        <v>119</v>
      </c>
      <c r="H123" s="35">
        <v>115</v>
      </c>
    </row>
    <row r="124" spans="1:8" ht="26.4" x14ac:dyDescent="0.25">
      <c r="A124" s="59"/>
      <c r="B124" s="9" t="s">
        <v>87</v>
      </c>
      <c r="C124" s="10">
        <v>250</v>
      </c>
      <c r="D124" s="11">
        <f>3.54/2*2.5</f>
        <v>4.4249999999999998</v>
      </c>
      <c r="E124" s="11">
        <f>5.94/2*2.5</f>
        <v>7.4250000000000007</v>
      </c>
      <c r="F124" s="11">
        <f>10.82/2*2.5</f>
        <v>13.525</v>
      </c>
      <c r="G124" s="34">
        <f>98.08/2*2.5</f>
        <v>122.6</v>
      </c>
      <c r="H124" s="38" t="s">
        <v>86</v>
      </c>
    </row>
    <row r="125" spans="1:8" x14ac:dyDescent="0.25">
      <c r="A125" s="59"/>
      <c r="B125" s="9" t="s">
        <v>25</v>
      </c>
      <c r="C125" s="10">
        <v>100</v>
      </c>
      <c r="D125" s="11">
        <v>7.15</v>
      </c>
      <c r="E125" s="11">
        <v>12.17</v>
      </c>
      <c r="F125" s="11">
        <v>2.37</v>
      </c>
      <c r="G125" s="11">
        <f>177.23/0.09*0.1</f>
        <v>196.92222222222222</v>
      </c>
      <c r="H125" s="38" t="s">
        <v>24</v>
      </c>
    </row>
    <row r="126" spans="1:8" x14ac:dyDescent="0.25">
      <c r="A126" s="59"/>
      <c r="B126" s="9" t="s">
        <v>26</v>
      </c>
      <c r="C126" s="10">
        <v>180</v>
      </c>
      <c r="D126" s="11">
        <v>6.97</v>
      </c>
      <c r="E126" s="11">
        <f>3.91/1.5*1.8</f>
        <v>4.6920000000000002</v>
      </c>
      <c r="F126" s="11">
        <f>43.55/1.5*1.8</f>
        <v>52.26</v>
      </c>
      <c r="G126" s="34">
        <f>201.4/1.5*1.8</f>
        <v>241.68000000000004</v>
      </c>
      <c r="H126" s="35">
        <v>291</v>
      </c>
    </row>
    <row r="127" spans="1:8" x14ac:dyDescent="0.25">
      <c r="A127" s="59"/>
      <c r="B127" s="9" t="s">
        <v>27</v>
      </c>
      <c r="C127" s="10">
        <v>200</v>
      </c>
      <c r="D127" s="11">
        <v>0.08</v>
      </c>
      <c r="E127" s="11">
        <v>0</v>
      </c>
      <c r="F127" s="11">
        <v>10.62</v>
      </c>
      <c r="G127" s="34">
        <v>40.44</v>
      </c>
      <c r="H127" s="35">
        <v>508</v>
      </c>
    </row>
    <row r="128" spans="1:8" x14ac:dyDescent="0.25">
      <c r="A128" s="59"/>
      <c r="B128" s="9" t="s">
        <v>29</v>
      </c>
      <c r="C128" s="10">
        <v>30</v>
      </c>
      <c r="D128" s="11">
        <v>2.37</v>
      </c>
      <c r="E128" s="11">
        <v>0.3</v>
      </c>
      <c r="F128" s="11">
        <v>14.76</v>
      </c>
      <c r="G128" s="34">
        <v>70.5</v>
      </c>
      <c r="H128" s="35">
        <v>108</v>
      </c>
    </row>
    <row r="129" spans="1:8" x14ac:dyDescent="0.25">
      <c r="A129" s="59"/>
      <c r="B129" s="9" t="s">
        <v>28</v>
      </c>
      <c r="C129" s="10">
        <v>30</v>
      </c>
      <c r="D129" s="11">
        <v>1.98</v>
      </c>
      <c r="E129" s="11">
        <v>0.36</v>
      </c>
      <c r="F129" s="11">
        <v>10.02</v>
      </c>
      <c r="G129" s="34">
        <v>52.2</v>
      </c>
      <c r="H129" s="35">
        <v>109</v>
      </c>
    </row>
    <row r="130" spans="1:8" s="4" customFormat="1" x14ac:dyDescent="0.25">
      <c r="A130" s="59" t="s">
        <v>30</v>
      </c>
      <c r="B130" s="60"/>
      <c r="C130" s="36">
        <f>SUM(C123:C129)</f>
        <v>890</v>
      </c>
      <c r="D130" s="39">
        <f t="shared" ref="D130:G130" si="20">SUM(D123:D129)</f>
        <v>24.875</v>
      </c>
      <c r="E130" s="39">
        <f t="shared" si="20"/>
        <v>33.847000000000001</v>
      </c>
      <c r="F130" s="39">
        <f t="shared" si="20"/>
        <v>111.25500000000001</v>
      </c>
      <c r="G130" s="39">
        <f t="shared" si="20"/>
        <v>843.34222222222229</v>
      </c>
      <c r="H130" s="37"/>
    </row>
    <row r="131" spans="1:8" ht="26.4" x14ac:dyDescent="0.25">
      <c r="A131" s="59" t="s">
        <v>31</v>
      </c>
      <c r="B131" s="9" t="s">
        <v>51</v>
      </c>
      <c r="C131" s="10">
        <v>100</v>
      </c>
      <c r="D131" s="11">
        <v>5.89</v>
      </c>
      <c r="E131" s="11">
        <v>6.73</v>
      </c>
      <c r="F131" s="11">
        <v>31.07</v>
      </c>
      <c r="G131" s="34">
        <v>217.04</v>
      </c>
      <c r="H131" s="38" t="s">
        <v>50</v>
      </c>
    </row>
    <row r="132" spans="1:8" x14ac:dyDescent="0.25">
      <c r="A132" s="59"/>
      <c r="B132" s="9" t="s">
        <v>32</v>
      </c>
      <c r="C132" s="10">
        <v>200</v>
      </c>
      <c r="D132" s="11">
        <v>0</v>
      </c>
      <c r="E132" s="11">
        <v>0</v>
      </c>
      <c r="F132" s="11">
        <v>24</v>
      </c>
      <c r="G132" s="34">
        <v>95</v>
      </c>
      <c r="H132" s="35">
        <v>614</v>
      </c>
    </row>
    <row r="133" spans="1:8" s="4" customFormat="1" x14ac:dyDescent="0.25">
      <c r="A133" s="59" t="s">
        <v>35</v>
      </c>
      <c r="B133" s="60"/>
      <c r="C133" s="36">
        <f>SUM(C131:C132)</f>
        <v>300</v>
      </c>
      <c r="D133" s="36">
        <f t="shared" ref="D133:G133" si="21">SUM(D131:D132)</f>
        <v>5.89</v>
      </c>
      <c r="E133" s="36">
        <f t="shared" si="21"/>
        <v>6.73</v>
      </c>
      <c r="F133" s="36">
        <f t="shared" si="21"/>
        <v>55.07</v>
      </c>
      <c r="G133" s="36">
        <f t="shared" si="21"/>
        <v>312.03999999999996</v>
      </c>
      <c r="H133" s="37"/>
    </row>
    <row r="134" spans="1:8" s="4" customFormat="1" ht="13.8" thickBot="1" x14ac:dyDescent="0.3">
      <c r="A134" s="61" t="s">
        <v>36</v>
      </c>
      <c r="B134" s="62"/>
      <c r="C134" s="40">
        <f>C122+C130+C133</f>
        <v>1740</v>
      </c>
      <c r="D134" s="41">
        <f t="shared" ref="D134:G134" si="22">D122+D130+D133</f>
        <v>46.465000000000003</v>
      </c>
      <c r="E134" s="41">
        <f t="shared" si="22"/>
        <v>64.507000000000005</v>
      </c>
      <c r="F134" s="41">
        <f t="shared" si="22"/>
        <v>265.80500000000001</v>
      </c>
      <c r="G134" s="41">
        <f t="shared" si="22"/>
        <v>1824.2522222222224</v>
      </c>
      <c r="H134" s="42"/>
    </row>
    <row r="135" spans="1:8" s="4" customFormat="1" x14ac:dyDescent="0.25">
      <c r="A135" s="54" t="s">
        <v>90</v>
      </c>
      <c r="B135" s="55"/>
      <c r="C135" s="55"/>
      <c r="D135" s="55"/>
      <c r="E135" s="55"/>
      <c r="F135" s="55"/>
      <c r="G135" s="55"/>
      <c r="H135" s="63"/>
    </row>
    <row r="136" spans="1:8" x14ac:dyDescent="0.25">
      <c r="A136" s="59" t="s">
        <v>12</v>
      </c>
      <c r="B136" s="9" t="s">
        <v>88</v>
      </c>
      <c r="C136" s="10">
        <v>250</v>
      </c>
      <c r="D136" s="11">
        <f>14.18/2*2.5</f>
        <v>17.725000000000001</v>
      </c>
      <c r="E136" s="11">
        <v>18.62</v>
      </c>
      <c r="F136" s="11">
        <v>32.049999999999997</v>
      </c>
      <c r="G136" s="34">
        <v>398.25</v>
      </c>
      <c r="H136" s="35">
        <v>302</v>
      </c>
    </row>
    <row r="137" spans="1:8" x14ac:dyDescent="0.25">
      <c r="A137" s="59"/>
      <c r="B137" s="9" t="s">
        <v>54</v>
      </c>
      <c r="C137" s="10">
        <v>100</v>
      </c>
      <c r="D137" s="11">
        <v>8.4</v>
      </c>
      <c r="E137" s="11">
        <v>5.97</v>
      </c>
      <c r="F137" s="11">
        <v>52.06</v>
      </c>
      <c r="G137" s="34">
        <v>318</v>
      </c>
      <c r="H137" s="35">
        <v>564</v>
      </c>
    </row>
    <row r="138" spans="1:8" x14ac:dyDescent="0.25">
      <c r="A138" s="59"/>
      <c r="B138" s="9" t="s">
        <v>40</v>
      </c>
      <c r="C138" s="10">
        <v>200</v>
      </c>
      <c r="D138" s="11">
        <v>0.26</v>
      </c>
      <c r="E138" s="11">
        <v>0</v>
      </c>
      <c r="F138" s="11">
        <v>7.24</v>
      </c>
      <c r="G138" s="34">
        <v>30.84</v>
      </c>
      <c r="H138" s="35">
        <v>494</v>
      </c>
    </row>
    <row r="139" spans="1:8" s="4" customFormat="1" x14ac:dyDescent="0.25">
      <c r="A139" s="59" t="s">
        <v>20</v>
      </c>
      <c r="B139" s="60"/>
      <c r="C139" s="36">
        <f>SUM(C136:C138)</f>
        <v>550</v>
      </c>
      <c r="D139" s="39">
        <f t="shared" ref="D139:G139" si="23">SUM(D136:D138)</f>
        <v>26.385000000000002</v>
      </c>
      <c r="E139" s="36">
        <f t="shared" si="23"/>
        <v>24.59</v>
      </c>
      <c r="F139" s="36">
        <f t="shared" si="23"/>
        <v>91.35</v>
      </c>
      <c r="G139" s="36">
        <f t="shared" si="23"/>
        <v>747.09</v>
      </c>
      <c r="H139" s="37"/>
    </row>
    <row r="140" spans="1:8" x14ac:dyDescent="0.25">
      <c r="A140" s="59" t="s">
        <v>21</v>
      </c>
      <c r="B140" s="9" t="s">
        <v>41</v>
      </c>
      <c r="C140" s="10">
        <v>100</v>
      </c>
      <c r="D140" s="11">
        <v>0.8</v>
      </c>
      <c r="E140" s="11">
        <v>0.1</v>
      </c>
      <c r="F140" s="11">
        <v>1.7</v>
      </c>
      <c r="G140" s="34">
        <v>13</v>
      </c>
      <c r="H140" s="35">
        <v>107</v>
      </c>
    </row>
    <row r="141" spans="1:8" x14ac:dyDescent="0.25">
      <c r="A141" s="59"/>
      <c r="B141" s="9" t="s">
        <v>89</v>
      </c>
      <c r="C141" s="10">
        <v>250</v>
      </c>
      <c r="D141" s="11">
        <v>4.93</v>
      </c>
      <c r="E141" s="11">
        <f>6.48/2*2.5</f>
        <v>8.1000000000000014</v>
      </c>
      <c r="F141" s="11">
        <f>15.88/2*2.5</f>
        <v>19.850000000000001</v>
      </c>
      <c r="G141" s="11">
        <f>153.18/2*2.5</f>
        <v>191.47500000000002</v>
      </c>
      <c r="H141" s="35">
        <v>156</v>
      </c>
    </row>
    <row r="142" spans="1:8" x14ac:dyDescent="0.25">
      <c r="A142" s="59"/>
      <c r="B142" s="9" t="s">
        <v>62</v>
      </c>
      <c r="C142" s="10">
        <v>280</v>
      </c>
      <c r="D142" s="11">
        <f>17.17/2.4*2.8</f>
        <v>20.03166666666667</v>
      </c>
      <c r="E142" s="11">
        <f>18.47/2.4*2.8</f>
        <v>21.548333333333332</v>
      </c>
      <c r="F142" s="11">
        <f>45.26/2.4*2.8</f>
        <v>52.803333333333335</v>
      </c>
      <c r="G142" s="34">
        <f>435.06/2.4*2.8</f>
        <v>507.57</v>
      </c>
      <c r="H142" s="35">
        <v>406</v>
      </c>
    </row>
    <row r="143" spans="1:8" x14ac:dyDescent="0.25">
      <c r="A143" s="59"/>
      <c r="B143" s="9" t="s">
        <v>57</v>
      </c>
      <c r="C143" s="10">
        <v>200</v>
      </c>
      <c r="D143" s="11">
        <v>0.32</v>
      </c>
      <c r="E143" s="11">
        <v>0.14000000000000001</v>
      </c>
      <c r="F143" s="11">
        <v>11.46</v>
      </c>
      <c r="G143" s="34">
        <v>48.32</v>
      </c>
      <c r="H143" s="35">
        <v>519</v>
      </c>
    </row>
    <row r="144" spans="1:8" x14ac:dyDescent="0.25">
      <c r="A144" s="59"/>
      <c r="B144" s="9" t="s">
        <v>29</v>
      </c>
      <c r="C144" s="10">
        <v>30</v>
      </c>
      <c r="D144" s="11">
        <v>2.37</v>
      </c>
      <c r="E144" s="11">
        <v>0.3</v>
      </c>
      <c r="F144" s="11">
        <v>14.76</v>
      </c>
      <c r="G144" s="34">
        <v>70.5</v>
      </c>
      <c r="H144" s="35">
        <v>108</v>
      </c>
    </row>
    <row r="145" spans="1:8" x14ac:dyDescent="0.25">
      <c r="A145" s="59"/>
      <c r="B145" s="9" t="s">
        <v>28</v>
      </c>
      <c r="C145" s="10">
        <v>30</v>
      </c>
      <c r="D145" s="11">
        <v>1.98</v>
      </c>
      <c r="E145" s="11">
        <v>0.36</v>
      </c>
      <c r="F145" s="11">
        <v>10.02</v>
      </c>
      <c r="G145" s="34">
        <v>52.2</v>
      </c>
      <c r="H145" s="35">
        <v>109</v>
      </c>
    </row>
    <row r="146" spans="1:8" s="4" customFormat="1" x14ac:dyDescent="0.25">
      <c r="A146" s="59" t="s">
        <v>30</v>
      </c>
      <c r="B146" s="60"/>
      <c r="C146" s="36">
        <f>SUM(C140:C145)</f>
        <v>890</v>
      </c>
      <c r="D146" s="39">
        <f t="shared" ref="D146:G146" si="24">SUM(D140:D145)</f>
        <v>30.431666666666672</v>
      </c>
      <c r="E146" s="39">
        <f t="shared" si="24"/>
        <v>30.548333333333336</v>
      </c>
      <c r="F146" s="39">
        <f t="shared" si="24"/>
        <v>110.59333333333333</v>
      </c>
      <c r="G146" s="39">
        <f t="shared" si="24"/>
        <v>883.06500000000017</v>
      </c>
      <c r="H146" s="37"/>
    </row>
    <row r="147" spans="1:8" ht="26.4" x14ac:dyDescent="0.25">
      <c r="A147" s="59" t="s">
        <v>31</v>
      </c>
      <c r="B147" s="9" t="s">
        <v>83</v>
      </c>
      <c r="C147" s="10">
        <v>100</v>
      </c>
      <c r="D147" s="11">
        <v>6.27</v>
      </c>
      <c r="E147" s="11">
        <v>7.86</v>
      </c>
      <c r="F147" s="11">
        <v>35.47</v>
      </c>
      <c r="G147" s="34">
        <v>239.67</v>
      </c>
      <c r="H147" s="38" t="s">
        <v>82</v>
      </c>
    </row>
    <row r="148" spans="1:8" x14ac:dyDescent="0.25">
      <c r="A148" s="59"/>
      <c r="B148" s="9" t="s">
        <v>59</v>
      </c>
      <c r="C148" s="10">
        <v>200</v>
      </c>
      <c r="D148" s="11">
        <v>0.3</v>
      </c>
      <c r="E148" s="11">
        <v>0.12</v>
      </c>
      <c r="F148" s="11">
        <v>9.18</v>
      </c>
      <c r="G148" s="34">
        <v>39.74</v>
      </c>
      <c r="H148" s="38" t="s">
        <v>58</v>
      </c>
    </row>
    <row r="149" spans="1:8" s="4" customFormat="1" x14ac:dyDescent="0.25">
      <c r="A149" s="59" t="s">
        <v>35</v>
      </c>
      <c r="B149" s="60"/>
      <c r="C149" s="36">
        <f>SUM(C147:C148)</f>
        <v>300</v>
      </c>
      <c r="D149" s="36">
        <f t="shared" ref="D149:G149" si="25">SUM(D147:D148)</f>
        <v>6.5699999999999994</v>
      </c>
      <c r="E149" s="36">
        <f t="shared" si="25"/>
        <v>7.98</v>
      </c>
      <c r="F149" s="36">
        <f t="shared" si="25"/>
        <v>44.65</v>
      </c>
      <c r="G149" s="36">
        <f t="shared" si="25"/>
        <v>279.40999999999997</v>
      </c>
      <c r="H149" s="37"/>
    </row>
    <row r="150" spans="1:8" s="4" customFormat="1" ht="13.8" thickBot="1" x14ac:dyDescent="0.3">
      <c r="A150" s="61" t="s">
        <v>36</v>
      </c>
      <c r="B150" s="62"/>
      <c r="C150" s="40">
        <f>C139+C146+C149</f>
        <v>1740</v>
      </c>
      <c r="D150" s="41">
        <f t="shared" ref="D150:G150" si="26">D139+D146+D149</f>
        <v>63.386666666666677</v>
      </c>
      <c r="E150" s="41">
        <f t="shared" si="26"/>
        <v>63.118333333333339</v>
      </c>
      <c r="F150" s="41">
        <f t="shared" si="26"/>
        <v>246.59333333333333</v>
      </c>
      <c r="G150" s="41">
        <f t="shared" si="26"/>
        <v>1909.5650000000001</v>
      </c>
      <c r="H150" s="42"/>
    </row>
    <row r="151" spans="1:8" s="4" customFormat="1" x14ac:dyDescent="0.25">
      <c r="A151" s="54" t="s">
        <v>97</v>
      </c>
      <c r="B151" s="55"/>
      <c r="C151" s="55"/>
      <c r="D151" s="55"/>
      <c r="E151" s="55"/>
      <c r="F151" s="55"/>
      <c r="G151" s="55"/>
      <c r="H151" s="63"/>
    </row>
    <row r="152" spans="1:8" x14ac:dyDescent="0.25">
      <c r="A152" s="59" t="s">
        <v>12</v>
      </c>
      <c r="B152" s="9" t="s">
        <v>53</v>
      </c>
      <c r="C152" s="10">
        <v>250</v>
      </c>
      <c r="D152" s="11">
        <f>7.82/2*2.5</f>
        <v>9.7750000000000004</v>
      </c>
      <c r="E152" s="11">
        <f>7.04/2*2.5</f>
        <v>8.8000000000000007</v>
      </c>
      <c r="F152" s="11">
        <f>40.6/2*2.5</f>
        <v>50.75</v>
      </c>
      <c r="G152" s="11">
        <f>257.32/2*2.5</f>
        <v>321.64999999999998</v>
      </c>
      <c r="H152" s="35">
        <v>106</v>
      </c>
    </row>
    <row r="153" spans="1:8" x14ac:dyDescent="0.25">
      <c r="A153" s="59"/>
      <c r="B153" s="9" t="s">
        <v>136</v>
      </c>
      <c r="C153" s="10">
        <v>100</v>
      </c>
      <c r="D153" s="11">
        <v>8.74</v>
      </c>
      <c r="E153" s="11">
        <v>5.65</v>
      </c>
      <c r="F153" s="11">
        <v>51.43</v>
      </c>
      <c r="G153" s="11">
        <v>313.97000000000003</v>
      </c>
      <c r="H153" s="35">
        <v>563</v>
      </c>
    </row>
    <row r="154" spans="1:8" x14ac:dyDescent="0.25">
      <c r="A154" s="59"/>
      <c r="B154" s="9" t="s">
        <v>18</v>
      </c>
      <c r="C154" s="10">
        <v>200</v>
      </c>
      <c r="D154" s="11">
        <v>0.2</v>
      </c>
      <c r="E154" s="11">
        <v>0</v>
      </c>
      <c r="F154" s="11">
        <v>7.02</v>
      </c>
      <c r="G154" s="11">
        <v>28.46</v>
      </c>
      <c r="H154" s="35">
        <v>237</v>
      </c>
    </row>
    <row r="155" spans="1:8" s="4" customFormat="1" x14ac:dyDescent="0.25">
      <c r="A155" s="59" t="s">
        <v>20</v>
      </c>
      <c r="B155" s="60"/>
      <c r="C155" s="36">
        <f>SUM(C152:C154)</f>
        <v>550</v>
      </c>
      <c r="D155" s="39">
        <f>SUM(D152:D154)</f>
        <v>18.715</v>
      </c>
      <c r="E155" s="39">
        <f>SUM(E152:E154)</f>
        <v>14.450000000000001</v>
      </c>
      <c r="F155" s="39">
        <f>SUM(F152:F154)</f>
        <v>109.2</v>
      </c>
      <c r="G155" s="39">
        <f>SUM(G152:G154)</f>
        <v>664.08</v>
      </c>
      <c r="H155" s="37"/>
    </row>
    <row r="156" spans="1:8" x14ac:dyDescent="0.25">
      <c r="A156" s="59" t="s">
        <v>21</v>
      </c>
      <c r="B156" s="9" t="s">
        <v>55</v>
      </c>
      <c r="C156" s="10">
        <v>100</v>
      </c>
      <c r="D156" s="11">
        <v>1.17</v>
      </c>
      <c r="E156" s="11">
        <v>0.1</v>
      </c>
      <c r="F156" s="11">
        <v>5.67</v>
      </c>
      <c r="G156" s="34">
        <v>28.33</v>
      </c>
      <c r="H156" s="35">
        <v>16</v>
      </c>
    </row>
    <row r="157" spans="1:8" ht="26.4" x14ac:dyDescent="0.25">
      <c r="A157" s="59"/>
      <c r="B157" s="9" t="s">
        <v>92</v>
      </c>
      <c r="C157" s="10">
        <v>250</v>
      </c>
      <c r="D157" s="11">
        <v>5.62</v>
      </c>
      <c r="E157" s="11">
        <v>5.67</v>
      </c>
      <c r="F157" s="11">
        <v>21.6</v>
      </c>
      <c r="G157" s="34">
        <v>160.28</v>
      </c>
      <c r="H157" s="38" t="s">
        <v>91</v>
      </c>
    </row>
    <row r="158" spans="1:8" x14ac:dyDescent="0.25">
      <c r="A158" s="59"/>
      <c r="B158" s="9" t="s">
        <v>94</v>
      </c>
      <c r="C158" s="10">
        <v>100</v>
      </c>
      <c r="D158" s="11">
        <v>12.45</v>
      </c>
      <c r="E158" s="11">
        <f>7.05/0.09*0.1</f>
        <v>7.833333333333333</v>
      </c>
      <c r="F158" s="11">
        <v>12.09</v>
      </c>
      <c r="G158" s="11">
        <f>134.7/0.09*0.1</f>
        <v>149.66666666666666</v>
      </c>
      <c r="H158" s="38" t="s">
        <v>93</v>
      </c>
    </row>
    <row r="159" spans="1:8" x14ac:dyDescent="0.25">
      <c r="A159" s="59"/>
      <c r="B159" s="9" t="s">
        <v>45</v>
      </c>
      <c r="C159" s="10">
        <v>180</v>
      </c>
      <c r="D159" s="11">
        <v>10.37</v>
      </c>
      <c r="E159" s="11">
        <f>6.91/1.5*1.8</f>
        <v>8.2919999999999998</v>
      </c>
      <c r="F159" s="11">
        <v>46.62</v>
      </c>
      <c r="G159" s="34">
        <v>270.81</v>
      </c>
      <c r="H159" s="35">
        <v>237</v>
      </c>
    </row>
    <row r="160" spans="1:8" x14ac:dyDescent="0.25">
      <c r="A160" s="59"/>
      <c r="B160" s="9" t="s">
        <v>47</v>
      </c>
      <c r="C160" s="10">
        <v>200</v>
      </c>
      <c r="D160" s="11">
        <v>1.92</v>
      </c>
      <c r="E160" s="11">
        <v>0.12</v>
      </c>
      <c r="F160" s="11">
        <v>25.86</v>
      </c>
      <c r="G160" s="34">
        <v>112.36</v>
      </c>
      <c r="H160" s="38" t="s">
        <v>46</v>
      </c>
    </row>
    <row r="161" spans="1:8" x14ac:dyDescent="0.25">
      <c r="A161" s="59"/>
      <c r="B161" s="9" t="s">
        <v>29</v>
      </c>
      <c r="C161" s="10">
        <v>30</v>
      </c>
      <c r="D161" s="11">
        <v>2.37</v>
      </c>
      <c r="E161" s="11">
        <v>0.3</v>
      </c>
      <c r="F161" s="11">
        <v>14.76</v>
      </c>
      <c r="G161" s="34">
        <v>70.5</v>
      </c>
      <c r="H161" s="35">
        <v>108</v>
      </c>
    </row>
    <row r="162" spans="1:8" x14ac:dyDescent="0.25">
      <c r="A162" s="59"/>
      <c r="B162" s="9" t="s">
        <v>28</v>
      </c>
      <c r="C162" s="10">
        <v>30</v>
      </c>
      <c r="D162" s="11">
        <v>1.98</v>
      </c>
      <c r="E162" s="11">
        <v>0.36</v>
      </c>
      <c r="F162" s="11">
        <v>10.02</v>
      </c>
      <c r="G162" s="34">
        <v>52.2</v>
      </c>
      <c r="H162" s="35">
        <v>109</v>
      </c>
    </row>
    <row r="163" spans="1:8" s="4" customFormat="1" x14ac:dyDescent="0.25">
      <c r="A163" s="59" t="s">
        <v>30</v>
      </c>
      <c r="B163" s="60"/>
      <c r="C163" s="36">
        <f>SUM(C156:C162)</f>
        <v>890</v>
      </c>
      <c r="D163" s="39">
        <f t="shared" ref="D163:G163" si="27">SUM(D156:D162)</f>
        <v>35.879999999999995</v>
      </c>
      <c r="E163" s="39">
        <f t="shared" si="27"/>
        <v>22.675333333333334</v>
      </c>
      <c r="F163" s="39">
        <f t="shared" si="27"/>
        <v>136.62</v>
      </c>
      <c r="G163" s="39">
        <f t="shared" si="27"/>
        <v>844.14666666666665</v>
      </c>
      <c r="H163" s="37"/>
    </row>
    <row r="164" spans="1:8" x14ac:dyDescent="0.25">
      <c r="A164" s="59" t="s">
        <v>31</v>
      </c>
      <c r="B164" s="9" t="s">
        <v>49</v>
      </c>
      <c r="C164" s="10">
        <v>200</v>
      </c>
      <c r="D164" s="11">
        <v>5.4</v>
      </c>
      <c r="E164" s="11">
        <v>5</v>
      </c>
      <c r="F164" s="11">
        <v>21.6</v>
      </c>
      <c r="G164" s="34">
        <v>158</v>
      </c>
      <c r="H164" s="38" t="s">
        <v>48</v>
      </c>
    </row>
    <row r="165" spans="1:8" ht="26.4" x14ac:dyDescent="0.25">
      <c r="A165" s="59"/>
      <c r="B165" s="9" t="s">
        <v>96</v>
      </c>
      <c r="C165" s="10">
        <v>100</v>
      </c>
      <c r="D165" s="11">
        <v>6.76</v>
      </c>
      <c r="E165" s="11">
        <v>6.73</v>
      </c>
      <c r="F165" s="11">
        <v>30.95</v>
      </c>
      <c r="G165" s="34">
        <v>225.13</v>
      </c>
      <c r="H165" s="38" t="s">
        <v>95</v>
      </c>
    </row>
    <row r="166" spans="1:8" s="4" customFormat="1" x14ac:dyDescent="0.25">
      <c r="A166" s="59" t="s">
        <v>35</v>
      </c>
      <c r="B166" s="60"/>
      <c r="C166" s="36">
        <f>SUM(C164:C165)</f>
        <v>300</v>
      </c>
      <c r="D166" s="36">
        <f t="shared" ref="D166:G166" si="28">SUM(D164:D165)</f>
        <v>12.16</v>
      </c>
      <c r="E166" s="36">
        <f t="shared" si="28"/>
        <v>11.73</v>
      </c>
      <c r="F166" s="36">
        <f t="shared" si="28"/>
        <v>52.55</v>
      </c>
      <c r="G166" s="36">
        <f t="shared" si="28"/>
        <v>383.13</v>
      </c>
      <c r="H166" s="37"/>
    </row>
    <row r="167" spans="1:8" s="4" customFormat="1" ht="13.8" thickBot="1" x14ac:dyDescent="0.3">
      <c r="A167" s="61" t="s">
        <v>36</v>
      </c>
      <c r="B167" s="62"/>
      <c r="C167" s="40">
        <f>C155+C163+C166</f>
        <v>1740</v>
      </c>
      <c r="D167" s="41">
        <f t="shared" ref="D167:G167" si="29">D155+D163+D166</f>
        <v>66.754999999999995</v>
      </c>
      <c r="E167" s="41">
        <f t="shared" si="29"/>
        <v>48.855333333333334</v>
      </c>
      <c r="F167" s="41">
        <f t="shared" si="29"/>
        <v>298.37</v>
      </c>
      <c r="G167" s="41">
        <f t="shared" si="29"/>
        <v>1891.3566666666666</v>
      </c>
      <c r="H167" s="42"/>
    </row>
    <row r="168" spans="1:8" s="4" customFormat="1" x14ac:dyDescent="0.25">
      <c r="A168" s="54" t="s">
        <v>106</v>
      </c>
      <c r="B168" s="55"/>
      <c r="C168" s="55"/>
      <c r="D168" s="55"/>
      <c r="E168" s="55"/>
      <c r="F168" s="55"/>
      <c r="G168" s="55"/>
      <c r="H168" s="63"/>
    </row>
    <row r="169" spans="1:8" x14ac:dyDescent="0.25">
      <c r="A169" s="59" t="s">
        <v>12</v>
      </c>
      <c r="B169" s="9" t="s">
        <v>98</v>
      </c>
      <c r="C169" s="10">
        <v>250</v>
      </c>
      <c r="D169" s="11">
        <v>8.9499999999999993</v>
      </c>
      <c r="E169" s="11">
        <v>11.75</v>
      </c>
      <c r="F169" s="11">
        <v>36</v>
      </c>
      <c r="G169" s="34">
        <v>364.87</v>
      </c>
      <c r="H169" s="35">
        <v>266</v>
      </c>
    </row>
    <row r="170" spans="1:8" x14ac:dyDescent="0.25">
      <c r="A170" s="59"/>
      <c r="B170" s="9" t="s">
        <v>135</v>
      </c>
      <c r="C170" s="10">
        <v>100</v>
      </c>
      <c r="D170" s="11">
        <v>7.63</v>
      </c>
      <c r="E170" s="11">
        <v>7.47</v>
      </c>
      <c r="F170" s="11">
        <v>32</v>
      </c>
      <c r="G170" s="11">
        <v>206.37</v>
      </c>
      <c r="H170" s="35">
        <v>574</v>
      </c>
    </row>
    <row r="171" spans="1:8" x14ac:dyDescent="0.25">
      <c r="A171" s="59"/>
      <c r="B171" s="9" t="s">
        <v>40</v>
      </c>
      <c r="C171" s="10">
        <v>200</v>
      </c>
      <c r="D171" s="11">
        <v>0.26</v>
      </c>
      <c r="E171" s="11">
        <v>0</v>
      </c>
      <c r="F171" s="11">
        <v>7.24</v>
      </c>
      <c r="G171" s="34">
        <v>30.84</v>
      </c>
      <c r="H171" s="35">
        <v>494</v>
      </c>
    </row>
    <row r="172" spans="1:8" s="4" customFormat="1" x14ac:dyDescent="0.25">
      <c r="A172" s="59" t="s">
        <v>20</v>
      </c>
      <c r="B172" s="60"/>
      <c r="C172" s="36">
        <f>SUM(C169:C171)</f>
        <v>550</v>
      </c>
      <c r="D172" s="36">
        <f t="shared" ref="D172:G172" si="30">SUM(D169:D171)</f>
        <v>16.84</v>
      </c>
      <c r="E172" s="36">
        <f t="shared" si="30"/>
        <v>19.22</v>
      </c>
      <c r="F172" s="36">
        <f t="shared" si="30"/>
        <v>75.239999999999995</v>
      </c>
      <c r="G172" s="36">
        <f t="shared" si="30"/>
        <v>602.08000000000004</v>
      </c>
      <c r="H172" s="37"/>
    </row>
    <row r="173" spans="1:8" x14ac:dyDescent="0.25">
      <c r="A173" s="59" t="s">
        <v>21</v>
      </c>
      <c r="B173" s="9" t="s">
        <v>99</v>
      </c>
      <c r="C173" s="10">
        <v>100</v>
      </c>
      <c r="D173" s="11">
        <v>1.48</v>
      </c>
      <c r="E173" s="11">
        <v>2.62</v>
      </c>
      <c r="F173" s="11">
        <v>9.86</v>
      </c>
      <c r="G173" s="34">
        <v>68.739999999999995</v>
      </c>
      <c r="H173" s="35">
        <v>119</v>
      </c>
    </row>
    <row r="174" spans="1:8" ht="26.4" x14ac:dyDescent="0.25">
      <c r="A174" s="59"/>
      <c r="B174" s="9" t="s">
        <v>101</v>
      </c>
      <c r="C174" s="10">
        <v>250</v>
      </c>
      <c r="D174" s="11">
        <v>2.8</v>
      </c>
      <c r="E174" s="11">
        <v>5.27</v>
      </c>
      <c r="F174" s="11">
        <f>17.4/2*2.5</f>
        <v>21.75</v>
      </c>
      <c r="G174" s="11">
        <f>107.26/2*2.5</f>
        <v>134.07500000000002</v>
      </c>
      <c r="H174" s="38" t="s">
        <v>100</v>
      </c>
    </row>
    <row r="175" spans="1:8" x14ac:dyDescent="0.25">
      <c r="A175" s="59"/>
      <c r="B175" s="9" t="s">
        <v>103</v>
      </c>
      <c r="C175" s="10">
        <v>100</v>
      </c>
      <c r="D175" s="11">
        <v>11.42</v>
      </c>
      <c r="E175" s="11">
        <v>11.64</v>
      </c>
      <c r="F175" s="11">
        <v>9.1999999999999993</v>
      </c>
      <c r="G175" s="11">
        <f>178.28/0.09*0.1</f>
        <v>198.0888888888889</v>
      </c>
      <c r="H175" s="38" t="s">
        <v>102</v>
      </c>
    </row>
    <row r="176" spans="1:8" x14ac:dyDescent="0.25">
      <c r="A176" s="59"/>
      <c r="B176" s="9" t="s">
        <v>104</v>
      </c>
      <c r="C176" s="10">
        <v>180</v>
      </c>
      <c r="D176" s="11">
        <v>9.1300000000000008</v>
      </c>
      <c r="E176" s="11">
        <f>8.42/1.5*1.8</f>
        <v>10.104000000000001</v>
      </c>
      <c r="F176" s="11">
        <f>47.02/1.5*1.8</f>
        <v>56.423999999999999</v>
      </c>
      <c r="G176" s="11">
        <f>248.52/1.5*1.8</f>
        <v>298.22400000000005</v>
      </c>
      <c r="H176" s="35">
        <v>243</v>
      </c>
    </row>
    <row r="177" spans="1:8" x14ac:dyDescent="0.25">
      <c r="A177" s="59"/>
      <c r="B177" s="9" t="s">
        <v>27</v>
      </c>
      <c r="C177" s="10">
        <v>200</v>
      </c>
      <c r="D177" s="11">
        <v>0.08</v>
      </c>
      <c r="E177" s="11">
        <v>0</v>
      </c>
      <c r="F177" s="11">
        <v>10.62</v>
      </c>
      <c r="G177" s="34">
        <v>40.44</v>
      </c>
      <c r="H177" s="35">
        <v>508</v>
      </c>
    </row>
    <row r="178" spans="1:8" x14ac:dyDescent="0.25">
      <c r="A178" s="59"/>
      <c r="B178" s="9" t="s">
        <v>29</v>
      </c>
      <c r="C178" s="10">
        <v>30</v>
      </c>
      <c r="D178" s="11">
        <v>2.37</v>
      </c>
      <c r="E178" s="11">
        <v>0.3</v>
      </c>
      <c r="F178" s="11">
        <v>14.76</v>
      </c>
      <c r="G178" s="34">
        <v>70.5</v>
      </c>
      <c r="H178" s="35">
        <v>108</v>
      </c>
    </row>
    <row r="179" spans="1:8" x14ac:dyDescent="0.25">
      <c r="A179" s="59"/>
      <c r="B179" s="9" t="s">
        <v>28</v>
      </c>
      <c r="C179" s="10">
        <v>30</v>
      </c>
      <c r="D179" s="11">
        <v>1.98</v>
      </c>
      <c r="E179" s="11">
        <v>0.36</v>
      </c>
      <c r="F179" s="11">
        <v>10.02</v>
      </c>
      <c r="G179" s="34">
        <v>52.2</v>
      </c>
      <c r="H179" s="35">
        <v>109</v>
      </c>
    </row>
    <row r="180" spans="1:8" s="4" customFormat="1" x14ac:dyDescent="0.25">
      <c r="A180" s="59" t="s">
        <v>30</v>
      </c>
      <c r="B180" s="60"/>
      <c r="C180" s="36">
        <f>SUM(C173:C179)</f>
        <v>890</v>
      </c>
      <c r="D180" s="36">
        <f t="shared" ref="D180:G180" si="31">SUM(D173:D179)</f>
        <v>29.259999999999998</v>
      </c>
      <c r="E180" s="39">
        <f t="shared" si="31"/>
        <v>30.294</v>
      </c>
      <c r="F180" s="39">
        <f t="shared" si="31"/>
        <v>132.63400000000001</v>
      </c>
      <c r="G180" s="39">
        <f t="shared" si="31"/>
        <v>862.26788888888905</v>
      </c>
      <c r="H180" s="37"/>
    </row>
    <row r="181" spans="1:8" x14ac:dyDescent="0.25">
      <c r="A181" s="59" t="s">
        <v>31</v>
      </c>
      <c r="B181" s="9" t="s">
        <v>32</v>
      </c>
      <c r="C181" s="10">
        <v>200</v>
      </c>
      <c r="D181" s="11">
        <v>0</v>
      </c>
      <c r="E181" s="11">
        <v>0</v>
      </c>
      <c r="F181" s="11">
        <v>24</v>
      </c>
      <c r="G181" s="34">
        <v>95</v>
      </c>
      <c r="H181" s="35">
        <v>614</v>
      </c>
    </row>
    <row r="182" spans="1:8" ht="26.4" x14ac:dyDescent="0.25">
      <c r="A182" s="59"/>
      <c r="B182" s="9" t="s">
        <v>105</v>
      </c>
      <c r="C182" s="10">
        <v>100</v>
      </c>
      <c r="D182" s="11">
        <v>5.91</v>
      </c>
      <c r="E182" s="11">
        <v>6.96</v>
      </c>
      <c r="F182" s="11">
        <v>29.77</v>
      </c>
      <c r="G182" s="34">
        <v>201.65</v>
      </c>
      <c r="H182" s="35">
        <v>542</v>
      </c>
    </row>
    <row r="183" spans="1:8" s="4" customFormat="1" x14ac:dyDescent="0.25">
      <c r="A183" s="59" t="s">
        <v>35</v>
      </c>
      <c r="B183" s="60"/>
      <c r="C183" s="36">
        <f>SUM(C181:C182)</f>
        <v>300</v>
      </c>
      <c r="D183" s="36">
        <f t="shared" ref="D183:G183" si="32">SUM(D181:D182)</f>
        <v>5.91</v>
      </c>
      <c r="E183" s="36">
        <f t="shared" si="32"/>
        <v>6.96</v>
      </c>
      <c r="F183" s="36">
        <f t="shared" si="32"/>
        <v>53.769999999999996</v>
      </c>
      <c r="G183" s="36">
        <f t="shared" si="32"/>
        <v>296.64999999999998</v>
      </c>
      <c r="H183" s="37"/>
    </row>
    <row r="184" spans="1:8" s="4" customFormat="1" ht="13.8" thickBot="1" x14ac:dyDescent="0.3">
      <c r="A184" s="61" t="s">
        <v>36</v>
      </c>
      <c r="B184" s="62"/>
      <c r="C184" s="40">
        <f>C172+C180+C183</f>
        <v>1740</v>
      </c>
      <c r="D184" s="41">
        <f t="shared" ref="D184:G184" si="33">D172+D180+D183</f>
        <v>52.009999999999991</v>
      </c>
      <c r="E184" s="41">
        <f t="shared" si="33"/>
        <v>56.473999999999997</v>
      </c>
      <c r="F184" s="41">
        <f t="shared" si="33"/>
        <v>261.64400000000001</v>
      </c>
      <c r="G184" s="41">
        <f t="shared" si="33"/>
        <v>1760.9978888888891</v>
      </c>
      <c r="H184" s="42"/>
    </row>
    <row r="185" spans="1:8" s="4" customFormat="1" x14ac:dyDescent="0.25">
      <c r="A185" s="54" t="s">
        <v>112</v>
      </c>
      <c r="B185" s="55"/>
      <c r="C185" s="55"/>
      <c r="D185" s="55"/>
      <c r="E185" s="55"/>
      <c r="F185" s="55"/>
      <c r="G185" s="55"/>
      <c r="H185" s="63"/>
    </row>
    <row r="186" spans="1:8" x14ac:dyDescent="0.25">
      <c r="A186" s="59" t="s">
        <v>12</v>
      </c>
      <c r="B186" s="9" t="s">
        <v>107</v>
      </c>
      <c r="C186" s="10">
        <v>250</v>
      </c>
      <c r="D186" s="11">
        <v>17.12</v>
      </c>
      <c r="E186" s="11">
        <v>15.8</v>
      </c>
      <c r="F186" s="11">
        <v>63.35</v>
      </c>
      <c r="G186" s="11">
        <v>463.47</v>
      </c>
      <c r="H186" s="35">
        <v>296</v>
      </c>
    </row>
    <row r="187" spans="1:8" x14ac:dyDescent="0.25">
      <c r="A187" s="59"/>
      <c r="B187" s="9" t="s">
        <v>139</v>
      </c>
      <c r="C187" s="10">
        <v>100</v>
      </c>
      <c r="D187" s="11">
        <v>1.17</v>
      </c>
      <c r="E187" s="11">
        <v>4.8499999999999996</v>
      </c>
      <c r="F187" s="11">
        <v>22.99</v>
      </c>
      <c r="G187" s="11">
        <v>222.24</v>
      </c>
      <c r="H187" s="35">
        <v>112</v>
      </c>
    </row>
    <row r="188" spans="1:8" x14ac:dyDescent="0.25">
      <c r="A188" s="59"/>
      <c r="B188" s="9" t="s">
        <v>18</v>
      </c>
      <c r="C188" s="10">
        <v>200</v>
      </c>
      <c r="D188" s="11">
        <v>0.2</v>
      </c>
      <c r="E188" s="11">
        <v>0</v>
      </c>
      <c r="F188" s="11">
        <v>7.02</v>
      </c>
      <c r="G188" s="34">
        <v>28.46</v>
      </c>
      <c r="H188" s="35">
        <v>493</v>
      </c>
    </row>
    <row r="189" spans="1:8" s="4" customFormat="1" x14ac:dyDescent="0.25">
      <c r="A189" s="59" t="s">
        <v>20</v>
      </c>
      <c r="B189" s="60"/>
      <c r="C189" s="36">
        <f>SUM(C186:C188)</f>
        <v>550</v>
      </c>
      <c r="D189" s="36">
        <f t="shared" ref="D189:G189" si="34">SUM(D186:D188)</f>
        <v>18.489999999999998</v>
      </c>
      <c r="E189" s="36">
        <f t="shared" si="34"/>
        <v>20.65</v>
      </c>
      <c r="F189" s="36">
        <f t="shared" si="34"/>
        <v>93.36</v>
      </c>
      <c r="G189" s="36">
        <f t="shared" si="34"/>
        <v>714.17000000000007</v>
      </c>
      <c r="H189" s="37"/>
    </row>
    <row r="190" spans="1:8" ht="16.5" customHeight="1" x14ac:dyDescent="0.25">
      <c r="A190" s="59" t="s">
        <v>21</v>
      </c>
      <c r="B190" s="9" t="s">
        <v>64</v>
      </c>
      <c r="C190" s="10">
        <v>100</v>
      </c>
      <c r="D190" s="11">
        <v>1.6</v>
      </c>
      <c r="E190" s="11">
        <v>10.1</v>
      </c>
      <c r="F190" s="11">
        <v>9.6</v>
      </c>
      <c r="G190" s="34">
        <v>136</v>
      </c>
      <c r="H190" s="38" t="s">
        <v>63</v>
      </c>
    </row>
    <row r="191" spans="1:8" ht="26.4" x14ac:dyDescent="0.25">
      <c r="A191" s="59"/>
      <c r="B191" s="9" t="s">
        <v>43</v>
      </c>
      <c r="C191" s="10">
        <v>250</v>
      </c>
      <c r="D191" s="11">
        <v>3.08</v>
      </c>
      <c r="E191" s="11">
        <v>5.45</v>
      </c>
      <c r="F191" s="11">
        <v>17.420000000000002</v>
      </c>
      <c r="G191" s="34">
        <v>131.82</v>
      </c>
      <c r="H191" s="38" t="s">
        <v>42</v>
      </c>
    </row>
    <row r="192" spans="1:8" x14ac:dyDescent="0.25">
      <c r="A192" s="59"/>
      <c r="B192" s="9" t="s">
        <v>137</v>
      </c>
      <c r="C192" s="10">
        <v>100</v>
      </c>
      <c r="D192" s="11">
        <f>10.03/0.09*0.1</f>
        <v>11.144444444444446</v>
      </c>
      <c r="E192" s="11">
        <f>12.65/0.09*0.1</f>
        <v>14.055555555555557</v>
      </c>
      <c r="F192" s="11">
        <f>2.1/0.09*0.1</f>
        <v>2.3333333333333335</v>
      </c>
      <c r="G192" s="11">
        <f>186.5/0.09*0.1</f>
        <v>207.22222222222223</v>
      </c>
      <c r="H192" s="38">
        <v>405</v>
      </c>
    </row>
    <row r="193" spans="1:8" x14ac:dyDescent="0.25">
      <c r="A193" s="59"/>
      <c r="B193" s="9" t="s">
        <v>69</v>
      </c>
      <c r="C193" s="10">
        <v>180</v>
      </c>
      <c r="D193" s="11">
        <f>12.9/1.5*1.8</f>
        <v>15.48</v>
      </c>
      <c r="E193" s="11">
        <f>9.71/1.5*1.8</f>
        <v>11.652000000000001</v>
      </c>
      <c r="F193" s="11">
        <f>39.91/1.5*1.8</f>
        <v>47.891999999999996</v>
      </c>
      <c r="G193" s="11">
        <f>256.49/1.5*1.8</f>
        <v>307.78800000000001</v>
      </c>
      <c r="H193" s="38" t="s">
        <v>68</v>
      </c>
    </row>
    <row r="194" spans="1:8" x14ac:dyDescent="0.25">
      <c r="A194" s="59"/>
      <c r="B194" s="9" t="s">
        <v>57</v>
      </c>
      <c r="C194" s="10">
        <v>200</v>
      </c>
      <c r="D194" s="11">
        <v>0.32</v>
      </c>
      <c r="E194" s="11">
        <v>0.14000000000000001</v>
      </c>
      <c r="F194" s="11">
        <v>11.46</v>
      </c>
      <c r="G194" s="34">
        <v>48.32</v>
      </c>
      <c r="H194" s="35">
        <v>519</v>
      </c>
    </row>
    <row r="195" spans="1:8" x14ac:dyDescent="0.25">
      <c r="A195" s="59"/>
      <c r="B195" s="9" t="s">
        <v>29</v>
      </c>
      <c r="C195" s="10">
        <v>30</v>
      </c>
      <c r="D195" s="11">
        <v>2.37</v>
      </c>
      <c r="E195" s="11">
        <v>0.3</v>
      </c>
      <c r="F195" s="11">
        <v>14.76</v>
      </c>
      <c r="G195" s="34">
        <v>70.5</v>
      </c>
      <c r="H195" s="35">
        <v>108</v>
      </c>
    </row>
    <row r="196" spans="1:8" x14ac:dyDescent="0.25">
      <c r="A196" s="59"/>
      <c r="B196" s="9" t="s">
        <v>28</v>
      </c>
      <c r="C196" s="10">
        <v>30</v>
      </c>
      <c r="D196" s="11">
        <v>1.98</v>
      </c>
      <c r="E196" s="11">
        <v>0.36</v>
      </c>
      <c r="F196" s="11">
        <v>10.02</v>
      </c>
      <c r="G196" s="34">
        <v>52.2</v>
      </c>
      <c r="H196" s="35">
        <v>109</v>
      </c>
    </row>
    <row r="197" spans="1:8" s="4" customFormat="1" x14ac:dyDescent="0.25">
      <c r="A197" s="59" t="s">
        <v>30</v>
      </c>
      <c r="B197" s="60"/>
      <c r="C197" s="36">
        <f>SUM(C190:C196)</f>
        <v>890</v>
      </c>
      <c r="D197" s="39">
        <f t="shared" ref="D197:G197" si="35">SUM(D190:D196)</f>
        <v>35.974444444444444</v>
      </c>
      <c r="E197" s="39">
        <f t="shared" si="35"/>
        <v>42.057555555555552</v>
      </c>
      <c r="F197" s="39">
        <f t="shared" si="35"/>
        <v>113.48533333333333</v>
      </c>
      <c r="G197" s="39">
        <f t="shared" si="35"/>
        <v>953.85022222222233</v>
      </c>
      <c r="H197" s="37"/>
    </row>
    <row r="198" spans="1:8" ht="20.25" customHeight="1" x14ac:dyDescent="0.25">
      <c r="A198" s="59" t="s">
        <v>31</v>
      </c>
      <c r="B198" s="9" t="s">
        <v>71</v>
      </c>
      <c r="C198" s="10">
        <v>200</v>
      </c>
      <c r="D198" s="11">
        <v>0.2</v>
      </c>
      <c r="E198" s="11">
        <v>0.2</v>
      </c>
      <c r="F198" s="11">
        <v>22.8</v>
      </c>
      <c r="G198" s="34">
        <v>100</v>
      </c>
      <c r="H198" s="38" t="s">
        <v>70</v>
      </c>
    </row>
    <row r="199" spans="1:8" x14ac:dyDescent="0.25">
      <c r="A199" s="59"/>
      <c r="B199" s="9" t="s">
        <v>111</v>
      </c>
      <c r="C199" s="10">
        <v>100</v>
      </c>
      <c r="D199" s="11">
        <v>6.68</v>
      </c>
      <c r="E199" s="11">
        <v>7.29</v>
      </c>
      <c r="F199" s="11">
        <v>21.8</v>
      </c>
      <c r="G199" s="34">
        <v>190.46</v>
      </c>
      <c r="H199" s="38" t="s">
        <v>110</v>
      </c>
    </row>
    <row r="200" spans="1:8" s="4" customFormat="1" x14ac:dyDescent="0.25">
      <c r="A200" s="59" t="s">
        <v>35</v>
      </c>
      <c r="B200" s="60"/>
      <c r="C200" s="36">
        <f>SUM(C198:C199)</f>
        <v>300</v>
      </c>
      <c r="D200" s="36">
        <f t="shared" ref="D200:G200" si="36">SUM(D198:D199)</f>
        <v>6.88</v>
      </c>
      <c r="E200" s="36">
        <f t="shared" si="36"/>
        <v>7.49</v>
      </c>
      <c r="F200" s="36">
        <f t="shared" si="36"/>
        <v>44.6</v>
      </c>
      <c r="G200" s="36">
        <f t="shared" si="36"/>
        <v>290.46000000000004</v>
      </c>
      <c r="H200" s="37"/>
    </row>
    <row r="201" spans="1:8" s="4" customFormat="1" ht="13.8" thickBot="1" x14ac:dyDescent="0.3">
      <c r="A201" s="61" t="s">
        <v>36</v>
      </c>
      <c r="B201" s="62"/>
      <c r="C201" s="40">
        <f>C189+C197+C200</f>
        <v>1740</v>
      </c>
      <c r="D201" s="41">
        <f t="shared" ref="D201:G201" si="37">D189+D197+D200</f>
        <v>61.344444444444441</v>
      </c>
      <c r="E201" s="41">
        <f t="shared" si="37"/>
        <v>70.197555555555553</v>
      </c>
      <c r="F201" s="41">
        <f t="shared" si="37"/>
        <v>251.44533333333331</v>
      </c>
      <c r="G201" s="41">
        <f t="shared" si="37"/>
        <v>1958.4802222222224</v>
      </c>
      <c r="H201" s="42"/>
    </row>
    <row r="202" spans="1:8" s="4" customFormat="1" x14ac:dyDescent="0.25">
      <c r="A202" s="54" t="s">
        <v>120</v>
      </c>
      <c r="B202" s="55"/>
      <c r="C202" s="55"/>
      <c r="D202" s="55"/>
      <c r="E202" s="55"/>
      <c r="F202" s="55"/>
      <c r="G202" s="55"/>
      <c r="H202" s="63"/>
    </row>
    <row r="203" spans="1:8" x14ac:dyDescent="0.25">
      <c r="A203" s="59" t="s">
        <v>12</v>
      </c>
      <c r="B203" s="9" t="s">
        <v>122</v>
      </c>
      <c r="C203" s="10">
        <v>200</v>
      </c>
      <c r="D203" s="11">
        <v>20.5</v>
      </c>
      <c r="E203" s="11">
        <v>11.96</v>
      </c>
      <c r="F203" s="11">
        <v>25.64</v>
      </c>
      <c r="G203" s="34">
        <v>289.92</v>
      </c>
      <c r="H203" s="38" t="s">
        <v>121</v>
      </c>
    </row>
    <row r="204" spans="1:8" x14ac:dyDescent="0.25">
      <c r="A204" s="59"/>
      <c r="B204" s="9" t="s">
        <v>39</v>
      </c>
      <c r="C204" s="10">
        <v>150</v>
      </c>
      <c r="D204" s="11">
        <v>0.6</v>
      </c>
      <c r="E204" s="11">
        <v>0.6</v>
      </c>
      <c r="F204" s="11">
        <v>14.7</v>
      </c>
      <c r="G204" s="34">
        <v>70.5</v>
      </c>
      <c r="H204" s="35">
        <v>112</v>
      </c>
    </row>
    <row r="205" spans="1:8" x14ac:dyDescent="0.25">
      <c r="A205" s="59"/>
      <c r="B205" s="9" t="s">
        <v>116</v>
      </c>
      <c r="C205" s="10">
        <v>200</v>
      </c>
      <c r="D205" s="11">
        <v>0.24</v>
      </c>
      <c r="E205" s="11">
        <v>0</v>
      </c>
      <c r="F205" s="11">
        <v>7.8</v>
      </c>
      <c r="G205" s="34">
        <v>32.159999999999997</v>
      </c>
      <c r="H205" s="38" t="s">
        <v>115</v>
      </c>
    </row>
    <row r="206" spans="1:8" s="4" customFormat="1" x14ac:dyDescent="0.25">
      <c r="A206" s="59" t="s">
        <v>20</v>
      </c>
      <c r="B206" s="60"/>
      <c r="C206" s="36">
        <f>SUM(C203:C205)</f>
        <v>550</v>
      </c>
      <c r="D206" s="36">
        <f t="shared" ref="D206:G206" si="38">SUM(D203:D205)</f>
        <v>21.34</v>
      </c>
      <c r="E206" s="36">
        <f t="shared" si="38"/>
        <v>12.56</v>
      </c>
      <c r="F206" s="36">
        <f t="shared" si="38"/>
        <v>48.14</v>
      </c>
      <c r="G206" s="36">
        <f t="shared" si="38"/>
        <v>392.58000000000004</v>
      </c>
      <c r="H206" s="37"/>
    </row>
    <row r="207" spans="1:8" x14ac:dyDescent="0.25">
      <c r="A207" s="59" t="s">
        <v>21</v>
      </c>
      <c r="B207" s="9" t="s">
        <v>117</v>
      </c>
      <c r="C207" s="10">
        <v>100</v>
      </c>
      <c r="D207" s="11">
        <v>1.3</v>
      </c>
      <c r="E207" s="11">
        <v>10.8</v>
      </c>
      <c r="F207" s="11">
        <v>6.8</v>
      </c>
      <c r="G207" s="34">
        <v>130</v>
      </c>
      <c r="H207" s="35">
        <v>76</v>
      </c>
    </row>
    <row r="208" spans="1:8" x14ac:dyDescent="0.25">
      <c r="A208" s="59"/>
      <c r="B208" s="9" t="s">
        <v>124</v>
      </c>
      <c r="C208" s="10">
        <v>250</v>
      </c>
      <c r="D208" s="11">
        <v>3.22</v>
      </c>
      <c r="E208" s="11">
        <v>6.18</v>
      </c>
      <c r="F208" s="11">
        <v>19.25</v>
      </c>
      <c r="G208" s="34">
        <v>145.87</v>
      </c>
      <c r="H208" s="38" t="s">
        <v>123</v>
      </c>
    </row>
    <row r="209" spans="1:8" x14ac:dyDescent="0.25">
      <c r="A209" s="59"/>
      <c r="B209" s="9" t="s">
        <v>125</v>
      </c>
      <c r="C209" s="10">
        <v>100</v>
      </c>
      <c r="D209" s="11">
        <v>15.67</v>
      </c>
      <c r="E209" s="11">
        <v>29.99</v>
      </c>
      <c r="F209" s="11">
        <v>10.95</v>
      </c>
      <c r="G209" s="34">
        <v>195.78</v>
      </c>
      <c r="H209" s="35">
        <v>381</v>
      </c>
    </row>
    <row r="210" spans="1:8" x14ac:dyDescent="0.25">
      <c r="A210" s="59"/>
      <c r="B210" s="9" t="s">
        <v>126</v>
      </c>
      <c r="C210" s="10">
        <v>180</v>
      </c>
      <c r="D210" s="11">
        <v>4.32</v>
      </c>
      <c r="E210" s="11">
        <v>17.100000000000001</v>
      </c>
      <c r="F210" s="11">
        <v>27.36</v>
      </c>
      <c r="G210" s="34">
        <v>280.8</v>
      </c>
      <c r="H210" s="35">
        <v>428</v>
      </c>
    </row>
    <row r="211" spans="1:8" x14ac:dyDescent="0.25">
      <c r="A211" s="59"/>
      <c r="B211" s="9" t="s">
        <v>80</v>
      </c>
      <c r="C211" s="10">
        <v>200</v>
      </c>
      <c r="D211" s="11">
        <v>0</v>
      </c>
      <c r="E211" s="11">
        <v>0</v>
      </c>
      <c r="F211" s="11">
        <v>19</v>
      </c>
      <c r="G211" s="34">
        <v>75</v>
      </c>
      <c r="H211" s="38" t="s">
        <v>79</v>
      </c>
    </row>
    <row r="212" spans="1:8" x14ac:dyDescent="0.25">
      <c r="A212" s="59"/>
      <c r="B212" s="9" t="s">
        <v>29</v>
      </c>
      <c r="C212" s="10">
        <v>30</v>
      </c>
      <c r="D212" s="11">
        <v>2.37</v>
      </c>
      <c r="E212" s="11">
        <v>0.3</v>
      </c>
      <c r="F212" s="11">
        <v>14.76</v>
      </c>
      <c r="G212" s="34">
        <v>70.5</v>
      </c>
      <c r="H212" s="35">
        <v>108</v>
      </c>
    </row>
    <row r="213" spans="1:8" x14ac:dyDescent="0.25">
      <c r="A213" s="59"/>
      <c r="B213" s="9" t="s">
        <v>28</v>
      </c>
      <c r="C213" s="10">
        <v>30</v>
      </c>
      <c r="D213" s="11">
        <v>1.98</v>
      </c>
      <c r="E213" s="11">
        <v>0.36</v>
      </c>
      <c r="F213" s="11">
        <v>10.02</v>
      </c>
      <c r="G213" s="34">
        <v>52.2</v>
      </c>
      <c r="H213" s="35">
        <v>109</v>
      </c>
    </row>
    <row r="214" spans="1:8" s="4" customFormat="1" x14ac:dyDescent="0.25">
      <c r="A214" s="59" t="s">
        <v>30</v>
      </c>
      <c r="B214" s="60"/>
      <c r="C214" s="36">
        <f>SUM(C207:C213)</f>
        <v>890</v>
      </c>
      <c r="D214" s="36">
        <f t="shared" ref="D214:G214" si="39">SUM(D207:D213)</f>
        <v>28.860000000000003</v>
      </c>
      <c r="E214" s="36">
        <f t="shared" si="39"/>
        <v>64.72999999999999</v>
      </c>
      <c r="F214" s="36">
        <f t="shared" si="39"/>
        <v>108.14</v>
      </c>
      <c r="G214" s="36">
        <f t="shared" si="39"/>
        <v>950.15000000000009</v>
      </c>
      <c r="H214" s="37"/>
    </row>
    <row r="215" spans="1:8" s="4" customFormat="1" ht="13.8" thickBot="1" x14ac:dyDescent="0.3">
      <c r="A215" s="80" t="s">
        <v>36</v>
      </c>
      <c r="B215" s="81"/>
      <c r="C215" s="45">
        <f>C206+C214</f>
        <v>1440</v>
      </c>
      <c r="D215" s="45">
        <f t="shared" ref="D215:G215" si="40">D206+D214</f>
        <v>50.2</v>
      </c>
      <c r="E215" s="45">
        <f t="shared" si="40"/>
        <v>77.289999999999992</v>
      </c>
      <c r="F215" s="45">
        <f t="shared" si="40"/>
        <v>156.28</v>
      </c>
      <c r="G215" s="45">
        <f t="shared" si="40"/>
        <v>1342.73</v>
      </c>
      <c r="H215" s="46"/>
    </row>
    <row r="216" spans="1:8" s="4" customFormat="1" x14ac:dyDescent="0.25">
      <c r="A216" s="54" t="s">
        <v>127</v>
      </c>
      <c r="B216" s="55"/>
      <c r="C216" s="47">
        <f>(C215+C201+C184+C167+C150+C134+C114+C98+C82+C65+C48+C31)</f>
        <v>20240</v>
      </c>
      <c r="D216" s="47">
        <f>(D215+D201+D184+D167+D150+D134+D114+D98+D82+D65+D48+D31)</f>
        <v>679.64511111111119</v>
      </c>
      <c r="E216" s="47">
        <f>(E215+E201+E184+E167+E150+E134+E114+E98+E82+E65+E48+E31)</f>
        <v>726.85733333333349</v>
      </c>
      <c r="F216" s="47">
        <f>(F215+F201+F184+F167+F150+F134+F114+F98+F82+F65+F48+F31)</f>
        <v>2964.909555555555</v>
      </c>
      <c r="G216" s="47">
        <f>(G215+G201+G184+G167+G150+G134+G114+G98+G82+G65+G48+G31)</f>
        <v>21207.822666666667</v>
      </c>
      <c r="H216" s="48"/>
    </row>
    <row r="217" spans="1:8" s="4" customFormat="1" ht="13.8" thickBot="1" x14ac:dyDescent="0.3">
      <c r="A217" s="56" t="s">
        <v>128</v>
      </c>
      <c r="B217" s="57"/>
      <c r="C217" s="49">
        <f>C216/12</f>
        <v>1686.6666666666667</v>
      </c>
      <c r="D217" s="49">
        <f t="shared" ref="D217:G217" si="41">D216/12</f>
        <v>56.637092592592602</v>
      </c>
      <c r="E217" s="49">
        <f t="shared" si="41"/>
        <v>60.57144444444446</v>
      </c>
      <c r="F217" s="49">
        <f t="shared" si="41"/>
        <v>247.07579629629626</v>
      </c>
      <c r="G217" s="49">
        <f t="shared" si="41"/>
        <v>1767.3185555555556</v>
      </c>
      <c r="H217" s="50"/>
    </row>
    <row r="218" spans="1:8" s="8" customFormat="1" ht="30" customHeight="1" x14ac:dyDescent="0.25">
      <c r="A218" s="58"/>
      <c r="B218" s="58"/>
      <c r="C218" s="51"/>
      <c r="D218" s="52"/>
      <c r="E218" s="52"/>
      <c r="F218" s="52"/>
      <c r="G218" s="51"/>
      <c r="H218" s="51"/>
    </row>
  </sheetData>
  <mergeCells count="102">
    <mergeCell ref="A9:H9"/>
    <mergeCell ref="A13:A14"/>
    <mergeCell ref="B13:B14"/>
    <mergeCell ref="C13:C14"/>
    <mergeCell ref="D13:F13"/>
    <mergeCell ref="G13:G14"/>
    <mergeCell ref="H13:H14"/>
    <mergeCell ref="A30:B30"/>
    <mergeCell ref="A31:B31"/>
    <mergeCell ref="A32:H32"/>
    <mergeCell ref="A33:A35"/>
    <mergeCell ref="A36:B36"/>
    <mergeCell ref="A37:A43"/>
    <mergeCell ref="A15:H15"/>
    <mergeCell ref="A16:A18"/>
    <mergeCell ref="A19:B19"/>
    <mergeCell ref="A20:A26"/>
    <mergeCell ref="A27:B27"/>
    <mergeCell ref="A28:A29"/>
    <mergeCell ref="A53:B53"/>
    <mergeCell ref="A54:A60"/>
    <mergeCell ref="A61:B61"/>
    <mergeCell ref="A62:A63"/>
    <mergeCell ref="A64:B64"/>
    <mergeCell ref="A65:B65"/>
    <mergeCell ref="A44:B44"/>
    <mergeCell ref="A45:A46"/>
    <mergeCell ref="A47:B47"/>
    <mergeCell ref="A48:B48"/>
    <mergeCell ref="A49:H49"/>
    <mergeCell ref="A50:A52"/>
    <mergeCell ref="A81:B81"/>
    <mergeCell ref="A82:B82"/>
    <mergeCell ref="A83:H83"/>
    <mergeCell ref="A84:A86"/>
    <mergeCell ref="A87:B87"/>
    <mergeCell ref="A88:A93"/>
    <mergeCell ref="A66:H66"/>
    <mergeCell ref="A67:A69"/>
    <mergeCell ref="A70:B70"/>
    <mergeCell ref="A71:A77"/>
    <mergeCell ref="A78:B78"/>
    <mergeCell ref="A79:A80"/>
    <mergeCell ref="A105:B105"/>
    <mergeCell ref="A106:A112"/>
    <mergeCell ref="A113:B113"/>
    <mergeCell ref="A114:B114"/>
    <mergeCell ref="A115:H115"/>
    <mergeCell ref="A116:A121"/>
    <mergeCell ref="A94:B94"/>
    <mergeCell ref="A95:A96"/>
    <mergeCell ref="A97:B97"/>
    <mergeCell ref="A98:B98"/>
    <mergeCell ref="A99:H99"/>
    <mergeCell ref="A100:A104"/>
    <mergeCell ref="A135:H135"/>
    <mergeCell ref="A136:A138"/>
    <mergeCell ref="A139:B139"/>
    <mergeCell ref="A140:A145"/>
    <mergeCell ref="A146:B146"/>
    <mergeCell ref="A147:A148"/>
    <mergeCell ref="A122:B122"/>
    <mergeCell ref="A123:A129"/>
    <mergeCell ref="A130:B130"/>
    <mergeCell ref="A131:A132"/>
    <mergeCell ref="A133:B133"/>
    <mergeCell ref="A134:B134"/>
    <mergeCell ref="A163:B163"/>
    <mergeCell ref="A164:A165"/>
    <mergeCell ref="A166:B166"/>
    <mergeCell ref="A167:B167"/>
    <mergeCell ref="A168:H168"/>
    <mergeCell ref="A169:A171"/>
    <mergeCell ref="A149:B149"/>
    <mergeCell ref="A150:B150"/>
    <mergeCell ref="A151:H151"/>
    <mergeCell ref="A152:A154"/>
    <mergeCell ref="A155:B155"/>
    <mergeCell ref="A156:A162"/>
    <mergeCell ref="A185:H185"/>
    <mergeCell ref="A186:A188"/>
    <mergeCell ref="A189:B189"/>
    <mergeCell ref="A190:A196"/>
    <mergeCell ref="A197:B197"/>
    <mergeCell ref="A198:A199"/>
    <mergeCell ref="A172:B172"/>
    <mergeCell ref="A173:A179"/>
    <mergeCell ref="A180:B180"/>
    <mergeCell ref="A181:A182"/>
    <mergeCell ref="A183:B183"/>
    <mergeCell ref="A184:B184"/>
    <mergeCell ref="A214:B214"/>
    <mergeCell ref="A215:B215"/>
    <mergeCell ref="A216:B216"/>
    <mergeCell ref="A217:B217"/>
    <mergeCell ref="A218:B218"/>
    <mergeCell ref="A200:B200"/>
    <mergeCell ref="A201:B201"/>
    <mergeCell ref="A202:H202"/>
    <mergeCell ref="A203:A205"/>
    <mergeCell ref="A206:B206"/>
    <mergeCell ref="A207:A213"/>
  </mergeCells>
  <pageMargins left="0.7" right="0.7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0" sqref="F40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12-18 лет 70 10 дней  </vt:lpstr>
      <vt:lpstr>12-18 лет 70  12 дней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Валерия Юрьевна</cp:lastModifiedBy>
  <cp:lastPrinted>2022-08-24T08:48:03Z</cp:lastPrinted>
  <dcterms:created xsi:type="dcterms:W3CDTF">2010-09-29T09:10:17Z</dcterms:created>
  <dcterms:modified xsi:type="dcterms:W3CDTF">2022-11-19T14:40:06Z</dcterms:modified>
</cp:coreProperties>
</file>